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STATIKKLASSE\04 SOFTWARE\Künette\"/>
    </mc:Choice>
  </mc:AlternateContent>
  <xr:revisionPtr revIDLastSave="0" documentId="13_ncr:1_{2102338E-C056-4C67-987F-9B798F61B8BF}" xr6:coauthVersionLast="47" xr6:coauthVersionMax="47" xr10:uidLastSave="{00000000-0000-0000-0000-000000000000}"/>
  <bookViews>
    <workbookView xWindow="-120" yWindow="-120" windowWidth="29040" windowHeight="15840" xr2:uid="{3FBE37A9-BC7E-406E-A493-C2791C367E31}"/>
  </bookViews>
  <sheets>
    <sheet name="Künette" sheetId="1" r:id="rId1"/>
    <sheet name="Schacht" sheetId="2" r:id="rId2"/>
    <sheet name="LiesMich" sheetId="3" r:id="rId3"/>
  </sheets>
  <definedNames>
    <definedName name="_xlnm.Print_Area" localSheetId="0">Künette!$A$1:$X$56</definedName>
    <definedName name="_xlnm.Print_Area" localSheetId="1">Schacht!$A$1:$W$52</definedName>
    <definedName name="_xlnm.Print_Titles" localSheetId="0">Künette!$1:$4</definedName>
    <definedName name="_xlnm.Print_Titles" localSheetId="1">Schacht!$1:$4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2" l="1"/>
  <c r="K20" i="2"/>
  <c r="W19" i="2"/>
  <c r="W17" i="2"/>
  <c r="K19" i="2"/>
  <c r="K17" i="2"/>
  <c r="O42" i="2"/>
  <c r="E37" i="2"/>
  <c r="M40" i="2"/>
  <c r="R38" i="2"/>
  <c r="C34" i="1"/>
  <c r="P3" i="2"/>
  <c r="P2" i="2"/>
  <c r="P1" i="2"/>
  <c r="Q3" i="1"/>
  <c r="Q2" i="1"/>
  <c r="Q1" i="1"/>
  <c r="R14" i="2" l="1"/>
  <c r="R13" i="2"/>
  <c r="Q20" i="1"/>
  <c r="Q21" i="1"/>
  <c r="Q22" i="1"/>
  <c r="Q23" i="1"/>
  <c r="Q24" i="1"/>
  <c r="Q25" i="1"/>
  <c r="Q26" i="1"/>
  <c r="Q27" i="1"/>
  <c r="Q28" i="1"/>
  <c r="Q29" i="1"/>
  <c r="Q30" i="1"/>
  <c r="Q31" i="1"/>
  <c r="Q19" i="1"/>
  <c r="Q18" i="1"/>
  <c r="H35" i="1" s="1"/>
  <c r="K21" i="1"/>
  <c r="I21" i="1"/>
  <c r="K22" i="1"/>
  <c r="K23" i="1"/>
  <c r="K24" i="1"/>
  <c r="K25" i="1"/>
  <c r="K26" i="1"/>
  <c r="K27" i="1"/>
  <c r="K28" i="1"/>
  <c r="K29" i="1"/>
  <c r="K30" i="1"/>
  <c r="K31" i="1"/>
  <c r="K32" i="1"/>
  <c r="I22" i="1"/>
  <c r="I23" i="1"/>
  <c r="I24" i="1"/>
  <c r="I25" i="1"/>
  <c r="I26" i="1"/>
  <c r="I27" i="1"/>
  <c r="I28" i="1"/>
  <c r="I29" i="1"/>
  <c r="I30" i="1"/>
  <c r="I31" i="1"/>
  <c r="I32" i="1"/>
  <c r="AG18" i="1"/>
  <c r="AA18" i="1"/>
  <c r="R12" i="2" l="1"/>
  <c r="AB18" i="1"/>
  <c r="O20" i="1"/>
  <c r="O21" i="1"/>
  <c r="O22" i="1"/>
  <c r="O23" i="1"/>
  <c r="O24" i="1"/>
  <c r="O25" i="1"/>
  <c r="O26" i="1"/>
  <c r="O27" i="1"/>
  <c r="O28" i="1"/>
  <c r="O29" i="1"/>
  <c r="O30" i="1"/>
  <c r="O31" i="1"/>
  <c r="S20" i="1"/>
  <c r="U20" i="1"/>
  <c r="W20" i="1"/>
  <c r="S21" i="1"/>
  <c r="U21" i="1"/>
  <c r="W21" i="1"/>
  <c r="S22" i="1"/>
  <c r="U22" i="1"/>
  <c r="W22" i="1"/>
  <c r="S23" i="1"/>
  <c r="U23" i="1"/>
  <c r="W23" i="1"/>
  <c r="S24" i="1"/>
  <c r="U24" i="1"/>
  <c r="W24" i="1"/>
  <c r="S25" i="1"/>
  <c r="U25" i="1"/>
  <c r="W25" i="1"/>
  <c r="S26" i="1"/>
  <c r="U26" i="1"/>
  <c r="W26" i="1"/>
  <c r="S27" i="1"/>
  <c r="U27" i="1"/>
  <c r="W27" i="1"/>
  <c r="S28" i="1"/>
  <c r="U28" i="1"/>
  <c r="W28" i="1"/>
  <c r="S29" i="1"/>
  <c r="U29" i="1"/>
  <c r="W29" i="1"/>
  <c r="S30" i="1"/>
  <c r="U30" i="1"/>
  <c r="W30" i="1"/>
  <c r="S31" i="1"/>
  <c r="U31" i="1"/>
  <c r="W31" i="1"/>
  <c r="G21" i="1"/>
  <c r="G22" i="1"/>
  <c r="G23" i="1"/>
  <c r="G24" i="1"/>
  <c r="G25" i="1"/>
  <c r="G26" i="1"/>
  <c r="G27" i="1"/>
  <c r="G28" i="1"/>
  <c r="G29" i="1"/>
  <c r="G30" i="1"/>
  <c r="G31" i="1"/>
  <c r="G32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H32" i="1" s="1"/>
  <c r="AG19" i="1"/>
  <c r="Z19" i="1"/>
  <c r="AA19" i="1"/>
  <c r="AB19" i="1" s="1"/>
  <c r="Z20" i="1"/>
  <c r="AA20" i="1"/>
  <c r="AB20" i="1" s="1"/>
  <c r="Z21" i="1"/>
  <c r="AA21" i="1"/>
  <c r="AB21" i="1" s="1"/>
  <c r="Z22" i="1"/>
  <c r="AA22" i="1"/>
  <c r="AB22" i="1" s="1"/>
  <c r="Z23" i="1"/>
  <c r="AA23" i="1"/>
  <c r="AB23" i="1" s="1"/>
  <c r="Z24" i="1"/>
  <c r="AA24" i="1"/>
  <c r="AB24" i="1" s="1"/>
  <c r="Z25" i="1"/>
  <c r="AA25" i="1"/>
  <c r="AB25" i="1" s="1"/>
  <c r="Z26" i="1"/>
  <c r="AA26" i="1"/>
  <c r="AB26" i="1" s="1"/>
  <c r="Z27" i="1"/>
  <c r="AA27" i="1"/>
  <c r="AB27" i="1" s="1"/>
  <c r="Z28" i="1"/>
  <c r="AA28" i="1"/>
  <c r="AB28" i="1" s="1"/>
  <c r="Z29" i="1"/>
  <c r="AA29" i="1"/>
  <c r="AB29" i="1" s="1"/>
  <c r="Z30" i="1"/>
  <c r="AA30" i="1"/>
  <c r="AB30" i="1" s="1"/>
  <c r="Z31" i="1"/>
  <c r="AA31" i="1"/>
  <c r="AB31" i="1" s="1"/>
  <c r="Z32" i="1"/>
  <c r="AA32" i="1"/>
  <c r="AB32" i="1" s="1"/>
  <c r="Z18" i="1"/>
  <c r="AC18" i="1" s="1"/>
  <c r="AE18" i="1" s="1"/>
  <c r="B51" i="1"/>
  <c r="B49" i="1"/>
  <c r="I53" i="1"/>
  <c r="C38" i="2"/>
  <c r="T35" i="2"/>
  <c r="R30" i="2"/>
  <c r="G27" i="2"/>
  <c r="R41" i="1"/>
  <c r="W49" i="1" s="1"/>
  <c r="S52" i="1"/>
  <c r="AH21" i="1" l="1"/>
  <c r="AH24" i="1"/>
  <c r="AH31" i="1"/>
  <c r="AH27" i="1"/>
  <c r="AH23" i="1"/>
  <c r="AH30" i="1"/>
  <c r="AH26" i="1"/>
  <c r="AH29" i="1"/>
  <c r="AD18" i="1"/>
  <c r="AF18" i="1" s="1"/>
  <c r="I18" i="1" s="1"/>
  <c r="G18" i="1"/>
  <c r="AH18" i="1"/>
  <c r="O18" i="1" s="1"/>
  <c r="AH28" i="1"/>
  <c r="AH25" i="1"/>
  <c r="AH20" i="1"/>
  <c r="AH22" i="1"/>
  <c r="AC28" i="1"/>
  <c r="AE28" i="1" s="1"/>
  <c r="AC27" i="1"/>
  <c r="AE27" i="1" s="1"/>
  <c r="AD25" i="1"/>
  <c r="AF25" i="1" s="1"/>
  <c r="AD23" i="1"/>
  <c r="AF23" i="1" s="1"/>
  <c r="AH19" i="1"/>
  <c r="O19" i="1" s="1"/>
  <c r="S35" i="1"/>
  <c r="AD32" i="1"/>
  <c r="AF32" i="1" s="1"/>
  <c r="AD27" i="1"/>
  <c r="AF27" i="1" s="1"/>
  <c r="AD30" i="1"/>
  <c r="AF30" i="1" s="1"/>
  <c r="AC20" i="1"/>
  <c r="AE20" i="1" s="1"/>
  <c r="AC31" i="1"/>
  <c r="AE31" i="1" s="1"/>
  <c r="AD31" i="1"/>
  <c r="AF31" i="1" s="1"/>
  <c r="AC26" i="1"/>
  <c r="AE26" i="1" s="1"/>
  <c r="AD24" i="1"/>
  <c r="AF24" i="1" s="1"/>
  <c r="AC30" i="1"/>
  <c r="AE30" i="1" s="1"/>
  <c r="AD28" i="1"/>
  <c r="AF28" i="1" s="1"/>
  <c r="AC24" i="1"/>
  <c r="AE24" i="1" s="1"/>
  <c r="AD21" i="1"/>
  <c r="AF21" i="1" s="1"/>
  <c r="AC23" i="1"/>
  <c r="AE23" i="1" s="1"/>
  <c r="AD22" i="1"/>
  <c r="AF22" i="1" s="1"/>
  <c r="AC32" i="1"/>
  <c r="AE32" i="1" s="1"/>
  <c r="AD29" i="1"/>
  <c r="AF29" i="1" s="1"/>
  <c r="AD26" i="1"/>
  <c r="AF26" i="1" s="1"/>
  <c r="AC22" i="1"/>
  <c r="AE22" i="1" s="1"/>
  <c r="AD20" i="1"/>
  <c r="AF20" i="1" s="1"/>
  <c r="AC19" i="1"/>
  <c r="AE19" i="1" s="1"/>
  <c r="AD19" i="1"/>
  <c r="AC29" i="1"/>
  <c r="AE29" i="1" s="1"/>
  <c r="AC25" i="1"/>
  <c r="AE25" i="1" s="1"/>
  <c r="AC21" i="1"/>
  <c r="AE21" i="1" s="1"/>
  <c r="O45" i="1"/>
  <c r="U45" i="1"/>
  <c r="H43" i="1"/>
  <c r="H39" i="1" l="1"/>
  <c r="S39" i="1"/>
  <c r="I20" i="1"/>
  <c r="G20" i="1"/>
  <c r="G19" i="1"/>
  <c r="S18" i="1" s="1"/>
  <c r="K18" i="1"/>
  <c r="AF19" i="1"/>
  <c r="I19" i="1" s="1"/>
  <c r="U19" i="1" l="1"/>
  <c r="K20" i="1"/>
  <c r="S19" i="1"/>
  <c r="S36" i="1" s="1"/>
  <c r="K19" i="1"/>
  <c r="W18" i="1" s="1"/>
  <c r="U18" i="1"/>
  <c r="H36" i="1" l="1"/>
  <c r="S37" i="1"/>
  <c r="H37" i="1"/>
  <c r="W19" i="1"/>
  <c r="S38" i="1" s="1"/>
  <c r="H38" i="1" l="1"/>
</calcChain>
</file>

<file path=xl/sharedStrings.xml><?xml version="1.0" encoding="utf-8"?>
<sst xmlns="http://schemas.openxmlformats.org/spreadsheetml/2006/main" count="155" uniqueCount="115">
  <si>
    <t>LIZENZIERT FÜR</t>
  </si>
  <si>
    <t>1-2</t>
  </si>
  <si>
    <t>2-3</t>
  </si>
  <si>
    <t>3-4</t>
  </si>
  <si>
    <t>4-5</t>
  </si>
  <si>
    <t>5-6</t>
  </si>
  <si>
    <t>7-8</t>
  </si>
  <si>
    <t>6-7</t>
  </si>
  <si>
    <t>8-9</t>
  </si>
  <si>
    <t>9-10</t>
  </si>
  <si>
    <t>10-11</t>
  </si>
  <si>
    <t>11-12</t>
  </si>
  <si>
    <t>12-13</t>
  </si>
  <si>
    <t>13-14</t>
  </si>
  <si>
    <t>14-15</t>
  </si>
  <si>
    <t>Teil i</t>
  </si>
  <si>
    <t>Station</t>
  </si>
  <si>
    <t>BERECHNUNG DER AUSHUB- &amp; HINTERFÜLLUNGSMASSE VON KÜNETTEN
 NACH LEITUNGSEINBAU</t>
  </si>
  <si>
    <t>Schachtbreite</t>
  </si>
  <si>
    <t>Sohlenbreite</t>
  </si>
  <si>
    <t>Schachtlänge</t>
  </si>
  <si>
    <t>Sohlenlänge</t>
  </si>
  <si>
    <t>Grubenlänge</t>
  </si>
  <si>
    <t>Grubenbreite</t>
  </si>
  <si>
    <t>Grubentiefe</t>
  </si>
  <si>
    <t>m</t>
  </si>
  <si>
    <t xml:space="preserve"> m³</t>
  </si>
  <si>
    <t>alpha</t>
  </si>
  <si>
    <t>mm</t>
  </si>
  <si>
    <t>x</t>
  </si>
  <si>
    <r>
      <t>h</t>
    </r>
    <r>
      <rPr>
        <vertAlign val="subscript"/>
        <sz val="9"/>
        <color theme="1"/>
        <rFont val="Arial Narrow"/>
        <family val="2"/>
      </rPr>
      <t>i</t>
    </r>
  </si>
  <si>
    <r>
      <t>L</t>
    </r>
    <r>
      <rPr>
        <vertAlign val="subscript"/>
        <sz val="9"/>
        <color theme="1"/>
        <rFont val="Arial Narrow"/>
        <family val="2"/>
      </rPr>
      <t>i</t>
    </r>
  </si>
  <si>
    <r>
      <t>u</t>
    </r>
    <r>
      <rPr>
        <vertAlign val="subscript"/>
        <sz val="9"/>
        <color theme="1"/>
        <rFont val="Arial Narrow"/>
        <family val="2"/>
      </rPr>
      <t>i</t>
    </r>
  </si>
  <si>
    <r>
      <t>o</t>
    </r>
    <r>
      <rPr>
        <vertAlign val="subscript"/>
        <sz val="9"/>
        <color theme="1"/>
        <rFont val="Arial Narrow"/>
        <family val="2"/>
      </rPr>
      <t>i</t>
    </r>
  </si>
  <si>
    <t>NW Leitung</t>
  </si>
  <si>
    <t>Bg</t>
  </si>
  <si>
    <t>Bf</t>
  </si>
  <si>
    <t>d/2+m</t>
  </si>
  <si>
    <t>y</t>
  </si>
  <si>
    <r>
      <t>V</t>
    </r>
    <r>
      <rPr>
        <vertAlign val="subscript"/>
        <sz val="9"/>
        <color theme="1"/>
        <rFont val="Arial Narrow"/>
        <family val="2"/>
      </rPr>
      <t>UM</t>
    </r>
  </si>
  <si>
    <r>
      <t>V</t>
    </r>
    <r>
      <rPr>
        <vertAlign val="subscript"/>
        <sz val="9"/>
        <color theme="1"/>
        <rFont val="Arial Narrow"/>
        <family val="2"/>
      </rPr>
      <t>SB</t>
    </r>
  </si>
  <si>
    <r>
      <t>V</t>
    </r>
    <r>
      <rPr>
        <vertAlign val="subscript"/>
        <sz val="9"/>
        <color theme="1"/>
        <rFont val="Arial Narrow"/>
        <family val="2"/>
      </rPr>
      <t>HI</t>
    </r>
  </si>
  <si>
    <r>
      <t>A</t>
    </r>
    <r>
      <rPr>
        <vertAlign val="subscript"/>
        <sz val="9"/>
        <color theme="1"/>
        <rFont val="Arial Narrow"/>
        <family val="2"/>
      </rPr>
      <t>SB</t>
    </r>
  </si>
  <si>
    <r>
      <t>A</t>
    </r>
    <r>
      <rPr>
        <vertAlign val="subscript"/>
        <sz val="9"/>
        <color theme="1"/>
        <rFont val="Arial Narrow"/>
        <family val="2"/>
      </rPr>
      <t>UM</t>
    </r>
  </si>
  <si>
    <r>
      <t>A</t>
    </r>
    <r>
      <rPr>
        <vertAlign val="subscript"/>
        <sz val="9"/>
        <color theme="1"/>
        <rFont val="Arial Narrow"/>
        <family val="2"/>
      </rPr>
      <t>HI</t>
    </r>
  </si>
  <si>
    <r>
      <t>V</t>
    </r>
    <r>
      <rPr>
        <vertAlign val="subscript"/>
        <sz val="9"/>
        <color theme="1"/>
        <rFont val="Arial Narrow"/>
        <family val="2"/>
      </rPr>
      <t>AUS</t>
    </r>
  </si>
  <si>
    <t>A</t>
  </si>
  <si>
    <t>#</t>
  </si>
  <si>
    <t>Amittel</t>
  </si>
  <si>
    <t>m³</t>
  </si>
  <si>
    <t>PROJEKT</t>
  </si>
  <si>
    <t>POSITION</t>
  </si>
  <si>
    <t>Höhe 2.00</t>
  </si>
  <si>
    <t>Höhe 2.01</t>
  </si>
  <si>
    <r>
      <t>V</t>
    </r>
    <r>
      <rPr>
        <vertAlign val="subscript"/>
        <sz val="9"/>
        <color theme="1"/>
        <rFont val="Arial Narrow"/>
        <family val="2"/>
      </rPr>
      <t>RO</t>
    </r>
  </si>
  <si>
    <t>NW =</t>
  </si>
  <si>
    <t>Flächen in m²</t>
  </si>
  <si>
    <t>Volumen in m³</t>
  </si>
  <si>
    <t>Rohr DM außen</t>
  </si>
  <si>
    <t>Höhe 2.02</t>
  </si>
  <si>
    <t>Längen</t>
  </si>
  <si>
    <t>Abmessungen m</t>
  </si>
  <si>
    <t>Simpson.</t>
  </si>
  <si>
    <t>VOLUMENMODELL - nicht maßstäblich!</t>
  </si>
  <si>
    <t>+ Sandbett</t>
  </si>
  <si>
    <t>+ Ummantelung</t>
  </si>
  <si>
    <t>+ Hinterfüllung</t>
  </si>
  <si>
    <t>GESAMTERGEBNISSE DER TRASSE</t>
  </si>
  <si>
    <t>= Aushub</t>
  </si>
  <si>
    <t>...Fläche Sandbett</t>
  </si>
  <si>
    <t>...Fläche Ummantelung</t>
  </si>
  <si>
    <t>...Fläche Hinterfüllung</t>
  </si>
  <si>
    <t>...Volumen Aushub</t>
  </si>
  <si>
    <t>...Volumen Rohr</t>
  </si>
  <si>
    <t>...Volumen Sandbett</t>
  </si>
  <si>
    <t>...Volumen Ummantelung</t>
  </si>
  <si>
    <t>...Volumen Hinterfüllung</t>
  </si>
  <si>
    <r>
      <t>A</t>
    </r>
    <r>
      <rPr>
        <vertAlign val="subscript"/>
        <sz val="8"/>
        <color theme="1"/>
        <rFont val="Arial Narrow"/>
        <family val="2"/>
      </rPr>
      <t>SB</t>
    </r>
  </si>
  <si>
    <r>
      <t>V</t>
    </r>
    <r>
      <rPr>
        <vertAlign val="subscript"/>
        <sz val="8"/>
        <color theme="1"/>
        <rFont val="Arial Narrow"/>
        <family val="2"/>
      </rPr>
      <t>AUS</t>
    </r>
  </si>
  <si>
    <r>
      <t>A</t>
    </r>
    <r>
      <rPr>
        <vertAlign val="subscript"/>
        <sz val="8"/>
        <color theme="1"/>
        <rFont val="Arial Narrow"/>
        <family val="2"/>
      </rPr>
      <t>UM</t>
    </r>
  </si>
  <si>
    <r>
      <t>V</t>
    </r>
    <r>
      <rPr>
        <vertAlign val="subscript"/>
        <sz val="8"/>
        <color theme="1"/>
        <rFont val="Arial Narrow"/>
        <family val="2"/>
      </rPr>
      <t>OR</t>
    </r>
  </si>
  <si>
    <r>
      <t>A</t>
    </r>
    <r>
      <rPr>
        <vertAlign val="subscript"/>
        <sz val="8"/>
        <color theme="1"/>
        <rFont val="Arial Narrow"/>
        <family val="2"/>
      </rPr>
      <t>HI</t>
    </r>
  </si>
  <si>
    <r>
      <t>V</t>
    </r>
    <r>
      <rPr>
        <vertAlign val="subscript"/>
        <sz val="8"/>
        <color theme="1"/>
        <rFont val="Arial Narrow"/>
        <family val="2"/>
      </rPr>
      <t>SB</t>
    </r>
  </si>
  <si>
    <r>
      <t>V</t>
    </r>
    <r>
      <rPr>
        <vertAlign val="subscript"/>
        <sz val="8"/>
        <color theme="1"/>
        <rFont val="Arial Narrow"/>
        <family val="2"/>
      </rPr>
      <t>UM</t>
    </r>
  </si>
  <si>
    <r>
      <t>V</t>
    </r>
    <r>
      <rPr>
        <vertAlign val="subscript"/>
        <sz val="8"/>
        <color theme="1"/>
        <rFont val="Arial Narrow"/>
        <family val="2"/>
      </rPr>
      <t>HI</t>
    </r>
  </si>
  <si>
    <t>www.statikklasse.at</t>
  </si>
  <si>
    <t>Hinweis: Auflockerung wird nicht berücksichtigt!</t>
  </si>
  <si>
    <r>
      <rPr>
        <sz val="9"/>
        <color theme="0"/>
        <rFont val="Arial Narrow"/>
        <family val="2"/>
      </rPr>
      <t>+</t>
    </r>
    <r>
      <rPr>
        <sz val="9"/>
        <color theme="1"/>
        <rFont val="Arial Narrow"/>
        <family val="2"/>
      </rPr>
      <t xml:space="preserve"> Hinterfüllung</t>
    </r>
  </si>
  <si>
    <t>GESAMTERGEBNISSE DER GRUBE</t>
  </si>
  <si>
    <t>+ Schacht</t>
  </si>
  <si>
    <t>Schachttiefe</t>
  </si>
  <si>
    <t>Viel Freude beim täglichen Einsatz!</t>
  </si>
  <si>
    <t>Berechnungsgrundlage - Auszug aus der Norm</t>
  </si>
  <si>
    <t>Dieses Softwareprodukt ist lizenziert für:</t>
  </si>
  <si>
    <t>Teil V</t>
  </si>
  <si>
    <t>Musterstraße</t>
  </si>
  <si>
    <t>BERECHNUNG DER AUSHUB- &amp; HINTERFÜLLUNGSMASSE VON GRUBEN
 NACH SCHACHTEINBAU</t>
  </si>
  <si>
    <r>
      <rPr>
        <sz val="9"/>
        <color theme="0"/>
        <rFont val="Arial Narrow"/>
        <family val="2"/>
      </rPr>
      <t>+</t>
    </r>
    <r>
      <rPr>
        <sz val="9"/>
        <color theme="1"/>
        <rFont val="Arial Narrow"/>
        <family val="2"/>
      </rPr>
      <t xml:space="preserve"> Rohr</t>
    </r>
  </si>
  <si>
    <t>Abmessungen in Metern</t>
  </si>
  <si>
    <t>Diese Planungssoftware berechnet die Aushub- und die Hinterfüllungsmassen von Künetten nach Leitungseinbau.</t>
  </si>
  <si>
    <t>bzw. nach Schachteinbau. Ihr Berechnungsalgorithmus ermittelt einzelne Massen nach dem Verfahren von</t>
  </si>
  <si>
    <t>Der Benutzer/Die Benützerin ist stets aufgefordert, alle Ergebnisse auf Plausibilität und Praxistauglichkeit zu prüfen.</t>
  </si>
  <si>
    <r>
      <t xml:space="preserve">Mögliche Fehler sind freundlicherweise an </t>
    </r>
    <r>
      <rPr>
        <b/>
        <sz val="11"/>
        <color theme="1"/>
        <rFont val="Arial Narrow"/>
        <family val="2"/>
      </rPr>
      <t>office@statikklasse.at</t>
    </r>
    <r>
      <rPr>
        <sz val="11"/>
        <color theme="1"/>
        <rFont val="Arial Narrow"/>
        <family val="2"/>
      </rPr>
      <t xml:space="preserve"> zu übermitteln.</t>
    </r>
  </si>
  <si>
    <t>Alle Berechnungen sowie Ergebnisse dieser Planungssoftware wurden nach bestem Wissen und Gewissen erstellt.</t>
  </si>
  <si>
    <t>Die Planungssoftware wurde vor der Endfreigabe eingehend auf Fehler und Unstimmigkeiten geprüft und alle</t>
  </si>
  <si>
    <t>auftretenden Probleme bereinigt. Nichtsdestotrotz kann keine fehlerfreie Berechnung garantiert werden.</t>
  </si>
  <si>
    <t>Statikklasse übernimmt keinerlei Haftung für Schäden jeglicher Art, die aus den Ergebnissen dieser Planungssoftware</t>
  </si>
  <si>
    <t>herrühren. Insofern erfolgt jede Nutzung dieser Planungssoftware auf eigenes Risiko.</t>
  </si>
  <si>
    <t>Mit der Benützung dieser Planungssoftware akzeptiert der Benützer/die Benützerin die Nutzungsbedingungen.</t>
  </si>
  <si>
    <t>NUTZUNGSHINWEISE</t>
  </si>
  <si>
    <t>KÜNETTEN v1.03</t>
  </si>
  <si>
    <t>SCHÄCHTE v1.03</t>
  </si>
  <si>
    <t>DEMOVERSION</t>
  </si>
  <si>
    <t>-</t>
  </si>
  <si>
    <t>LIESMICH-DATEI mit Nutzungsbedingungen und Haftsausschuss berücksichtigen!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</si>
</sst>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9"/>
      <color theme="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10"/>
      <color rgb="FFFF0000"/>
      <name val="Calibri"/>
      <family val="2"/>
      <scheme val="minor"/>
    </font>
    <font>
      <vertAlign val="sub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b/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 Narrow"/>
      <family val="2"/>
    </font>
    <font>
      <u/>
      <sz val="12"/>
      <color theme="10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Protection="1"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8" fillId="0" borderId="0" xfId="0" applyFont="1" applyProtection="1">
      <protection hidden="1"/>
    </xf>
    <xf numFmtId="2" fontId="8" fillId="0" borderId="0" xfId="0" applyNumberFormat="1" applyFont="1" applyProtection="1">
      <protection hidden="1"/>
    </xf>
    <xf numFmtId="164" fontId="8" fillId="0" borderId="0" xfId="0" applyNumberFormat="1" applyFont="1" applyProtection="1">
      <protection hidden="1"/>
    </xf>
    <xf numFmtId="0" fontId="8" fillId="2" borderId="4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vertical="justify"/>
      <protection hidden="1"/>
    </xf>
    <xf numFmtId="0" fontId="2" fillId="0" borderId="0" xfId="1" applyFont="1" applyAlignment="1" applyProtection="1">
      <alignment vertical="justify"/>
      <protection hidden="1"/>
    </xf>
    <xf numFmtId="0" fontId="1" fillId="0" borderId="0" xfId="1" applyProtection="1">
      <protection hidden="1"/>
    </xf>
    <xf numFmtId="0" fontId="4" fillId="0" borderId="1" xfId="2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4" fontId="7" fillId="0" borderId="0" xfId="0" quotePrefix="1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14" fontId="6" fillId="0" borderId="0" xfId="0" quotePrefix="1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0" fillId="0" borderId="0" xfId="0" quotePrefix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21" fillId="0" borderId="11" xfId="1" applyFont="1" applyBorder="1" applyAlignment="1" applyProtection="1">
      <alignment horizontal="right" vertical="center"/>
      <protection hidden="1"/>
    </xf>
    <xf numFmtId="0" fontId="6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21" fillId="0" borderId="6" xfId="1" applyFont="1" applyBorder="1" applyAlignment="1" applyProtection="1">
      <alignment horizontal="right" vertical="center"/>
      <protection hidden="1"/>
    </xf>
    <xf numFmtId="0" fontId="20" fillId="0" borderId="0" xfId="1" applyFont="1" applyProtection="1"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right"/>
      <protection hidden="1"/>
    </xf>
    <xf numFmtId="0" fontId="8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center"/>
      <protection hidden="1"/>
    </xf>
    <xf numFmtId="16" fontId="8" fillId="2" borderId="0" xfId="0" quotePrefix="1" applyNumberFormat="1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2" borderId="3" xfId="0" quotePrefix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Protection="1"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0" borderId="0" xfId="0" quotePrefix="1" applyFont="1" applyAlignment="1" applyProtection="1">
      <alignment horizontal="left" vertical="center"/>
      <protection hidden="1"/>
    </xf>
    <xf numFmtId="0" fontId="8" fillId="0" borderId="21" xfId="0" quotePrefix="1" applyFont="1" applyBorder="1" applyAlignment="1" applyProtection="1">
      <alignment horizontal="left" vertical="center"/>
      <protection hidden="1"/>
    </xf>
    <xf numFmtId="0" fontId="6" fillId="0" borderId="21" xfId="0" applyFont="1" applyBorder="1" applyProtection="1">
      <protection hidden="1"/>
    </xf>
    <xf numFmtId="0" fontId="0" fillId="0" borderId="21" xfId="0" applyBorder="1" applyProtection="1">
      <protection hidden="1"/>
    </xf>
    <xf numFmtId="0" fontId="8" fillId="0" borderId="21" xfId="0" applyFont="1" applyBorder="1" applyAlignment="1" applyProtection="1">
      <alignment horizontal="center"/>
      <protection hidden="1"/>
    </xf>
    <xf numFmtId="0" fontId="6" fillId="0" borderId="22" xfId="0" applyFont="1" applyBorder="1" applyProtection="1">
      <protection hidden="1"/>
    </xf>
    <xf numFmtId="0" fontId="0" fillId="0" borderId="22" xfId="0" applyBorder="1" applyProtection="1">
      <protection hidden="1"/>
    </xf>
    <xf numFmtId="14" fontId="7" fillId="0" borderId="13" xfId="0" quotePrefix="1" applyNumberFormat="1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14" fontId="7" fillId="0" borderId="2" xfId="0" quotePrefix="1" applyNumberFormat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right"/>
      <protection hidden="1"/>
    </xf>
    <xf numFmtId="0" fontId="7" fillId="0" borderId="13" xfId="0" applyFont="1" applyBorder="1" applyProtection="1">
      <protection hidden="1"/>
    </xf>
    <xf numFmtId="0" fontId="26" fillId="0" borderId="13" xfId="0" applyFont="1" applyBorder="1" applyProtection="1"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7" fillId="0" borderId="10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7" fillId="0" borderId="10" xfId="0" applyFont="1" applyBorder="1" applyAlignment="1" applyProtection="1">
      <alignment horizontal="right"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top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26" fillId="0" borderId="2" xfId="0" applyFont="1" applyBorder="1" applyProtection="1">
      <protection hidden="1"/>
    </xf>
    <xf numFmtId="0" fontId="7" fillId="0" borderId="2" xfId="0" applyFont="1" applyBorder="1" applyAlignment="1" applyProtection="1">
      <alignment horizontal="right" vertical="top"/>
      <protection hidden="1"/>
    </xf>
    <xf numFmtId="0" fontId="0" fillId="2" borderId="20" xfId="0" applyFill="1" applyBorder="1" applyProtection="1">
      <protection hidden="1"/>
    </xf>
    <xf numFmtId="0" fontId="28" fillId="0" borderId="2" xfId="3" applyFont="1" applyBorder="1" applyProtection="1">
      <protection hidden="1"/>
    </xf>
    <xf numFmtId="2" fontId="8" fillId="0" borderId="0" xfId="0" applyNumberFormat="1" applyFont="1" applyAlignment="1" applyProtection="1">
      <alignment horizontal="center"/>
      <protection locked="0"/>
    </xf>
    <xf numFmtId="2" fontId="8" fillId="0" borderId="8" xfId="0" applyNumberFormat="1" applyFont="1" applyBorder="1" applyAlignment="1" applyProtection="1">
      <alignment horizontal="center"/>
      <protection locked="0"/>
    </xf>
    <xf numFmtId="2" fontId="8" fillId="0" borderId="3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2" fillId="0" borderId="0" xfId="0" quotePrefix="1" applyFont="1" applyAlignment="1" applyProtection="1">
      <alignment horizontal="left" vertical="center"/>
      <protection hidden="1"/>
    </xf>
    <xf numFmtId="0" fontId="22" fillId="0" borderId="21" xfId="0" quotePrefix="1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right" vertical="center"/>
      <protection hidden="1"/>
    </xf>
    <xf numFmtId="0" fontId="8" fillId="0" borderId="21" xfId="0" applyFont="1" applyBorder="1" applyAlignment="1" applyProtection="1">
      <alignment horizontal="left" vertical="center"/>
      <protection hidden="1"/>
    </xf>
    <xf numFmtId="0" fontId="32" fillId="0" borderId="0" xfId="3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locked="0"/>
    </xf>
    <xf numFmtId="0" fontId="29" fillId="0" borderId="0" xfId="0" applyFont="1" applyProtection="1">
      <protection hidden="1"/>
    </xf>
    <xf numFmtId="0" fontId="34" fillId="3" borderId="0" xfId="0" applyFont="1" applyFill="1" applyAlignment="1" applyProtection="1">
      <alignment horizontal="center"/>
      <protection hidden="1"/>
    </xf>
    <xf numFmtId="0" fontId="14" fillId="0" borderId="1" xfId="0" applyFont="1" applyBorder="1" applyProtection="1">
      <protection hidden="1"/>
    </xf>
    <xf numFmtId="0" fontId="22" fillId="0" borderId="12" xfId="1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22" fillId="0" borderId="9" xfId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164" fontId="8" fillId="0" borderId="8" xfId="0" applyNumberFormat="1" applyFont="1" applyBorder="1" applyAlignment="1" applyProtection="1">
      <alignment horizontal="center"/>
      <protection hidden="1"/>
    </xf>
    <xf numFmtId="164" fontId="8" fillId="0" borderId="3" xfId="0" applyNumberFormat="1" applyFont="1" applyBorder="1" applyAlignment="1" applyProtection="1">
      <alignment horizontal="center"/>
      <protection hidden="1"/>
    </xf>
    <xf numFmtId="0" fontId="14" fillId="0" borderId="3" xfId="0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164" fontId="8" fillId="0" borderId="26" xfId="0" applyNumberFormat="1" applyFont="1" applyBorder="1" applyAlignment="1" applyProtection="1">
      <alignment horizontal="center"/>
      <protection hidden="1"/>
    </xf>
    <xf numFmtId="164" fontId="14" fillId="0" borderId="27" xfId="0" applyNumberFormat="1" applyFont="1" applyBorder="1" applyAlignment="1" applyProtection="1">
      <alignment horizontal="center"/>
      <protection hidden="1"/>
    </xf>
    <xf numFmtId="0" fontId="31" fillId="0" borderId="10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6" fillId="0" borderId="0" xfId="0" applyNumberFormat="1" applyFont="1" applyProtection="1">
      <protection hidden="1"/>
    </xf>
    <xf numFmtId="164" fontId="8" fillId="0" borderId="2" xfId="0" applyNumberFormat="1" applyFont="1" applyBorder="1" applyAlignment="1" applyProtection="1">
      <alignment horizontal="center"/>
      <protection hidden="1"/>
    </xf>
    <xf numFmtId="164" fontId="14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Protection="1">
      <protection locked="0"/>
    </xf>
    <xf numFmtId="2" fontId="6" fillId="0" borderId="0" xfId="0" applyNumberFormat="1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164" fontId="8" fillId="0" borderId="10" xfId="0" applyNumberFormat="1" applyFont="1" applyBorder="1" applyAlignment="1" applyProtection="1">
      <alignment horizontal="center"/>
      <protection hidden="1"/>
    </xf>
    <xf numFmtId="0" fontId="8" fillId="0" borderId="2" xfId="0" applyFont="1" applyBorder="1" applyProtection="1">
      <protection locked="0"/>
    </xf>
    <xf numFmtId="0" fontId="8" fillId="0" borderId="6" xfId="0" applyFont="1" applyBorder="1" applyProtection="1">
      <protection locked="0"/>
    </xf>
    <xf numFmtId="2" fontId="6" fillId="0" borderId="0" xfId="0" applyNumberFormat="1" applyFont="1" applyProtection="1">
      <protection hidden="1"/>
    </xf>
    <xf numFmtId="0" fontId="14" fillId="0" borderId="7" xfId="0" applyFont="1" applyBorder="1" applyProtection="1">
      <protection hidden="1"/>
    </xf>
    <xf numFmtId="0" fontId="22" fillId="0" borderId="10" xfId="1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9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Protection="1">
      <protection hidden="1"/>
    </xf>
    <xf numFmtId="2" fontId="29" fillId="0" borderId="0" xfId="0" quotePrefix="1" applyNumberFormat="1" applyFont="1" applyAlignment="1" applyProtection="1">
      <alignment horizontal="left"/>
      <protection hidden="1"/>
    </xf>
    <xf numFmtId="2" fontId="30" fillId="0" borderId="0" xfId="0" applyNumberFormat="1" applyFont="1" applyAlignment="1">
      <alignment horizontal="left"/>
    </xf>
    <xf numFmtId="0" fontId="0" fillId="0" borderId="0" xfId="0" applyAlignment="1" applyProtection="1">
      <alignment horizontal="center"/>
      <protection hidden="1"/>
    </xf>
    <xf numFmtId="2" fontId="6" fillId="0" borderId="0" xfId="0" quotePrefix="1" applyNumberFormat="1" applyFont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2" fontId="8" fillId="0" borderId="8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18" fillId="0" borderId="0" xfId="0" applyNumberFormat="1" applyFont="1" applyProtection="1">
      <protection hidden="1"/>
    </xf>
    <xf numFmtId="2" fontId="11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2" fontId="24" fillId="0" borderId="0" xfId="0" applyNumberFormat="1" applyFont="1" applyProtection="1">
      <protection hidden="1"/>
    </xf>
    <xf numFmtId="0" fontId="8" fillId="0" borderId="0" xfId="0" applyFont="1"/>
    <xf numFmtId="0" fontId="8" fillId="0" borderId="2" xfId="0" applyFont="1" applyBorder="1"/>
    <xf numFmtId="2" fontId="6" fillId="0" borderId="0" xfId="0" applyNumberFormat="1" applyFont="1" applyAlignment="1" applyProtection="1">
      <alignment horizontal="right" vertical="top"/>
      <protection hidden="1"/>
    </xf>
    <xf numFmtId="2" fontId="18" fillId="0" borderId="0" xfId="0" applyNumberFormat="1" applyFont="1" applyAlignment="1" applyProtection="1">
      <alignment horizontal="right" vertical="top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right" vertical="center"/>
      <protection hidden="1"/>
    </xf>
    <xf numFmtId="164" fontId="16" fillId="0" borderId="21" xfId="0" applyNumberFormat="1" applyFont="1" applyBorder="1" applyAlignment="1" applyProtection="1">
      <alignment horizontal="right" vertical="center"/>
      <protection hidden="1"/>
    </xf>
    <xf numFmtId="164" fontId="17" fillId="0" borderId="21" xfId="0" applyNumberFormat="1" applyFont="1" applyBorder="1" applyAlignment="1" applyProtection="1">
      <alignment horizontal="right" vertical="center"/>
      <protection hidden="1"/>
    </xf>
    <xf numFmtId="164" fontId="16" fillId="0" borderId="0" xfId="0" applyNumberFormat="1" applyFont="1" applyAlignment="1" applyProtection="1">
      <alignment horizontal="right"/>
      <protection hidden="1"/>
    </xf>
    <xf numFmtId="164" fontId="17" fillId="0" borderId="0" xfId="0" applyNumberFormat="1" applyFont="1" applyAlignment="1" applyProtection="1">
      <alignment horizontal="right"/>
      <protection hidden="1"/>
    </xf>
    <xf numFmtId="2" fontId="13" fillId="0" borderId="0" xfId="0" applyNumberFormat="1" applyFont="1" applyProtection="1">
      <protection hidden="1"/>
    </xf>
    <xf numFmtId="164" fontId="35" fillId="0" borderId="0" xfId="0" applyNumberFormat="1" applyFont="1" applyProtection="1">
      <protection hidden="1"/>
    </xf>
    <xf numFmtId="164" fontId="35" fillId="0" borderId="21" xfId="0" applyNumberFormat="1" applyFont="1" applyBorder="1" applyProtection="1"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vertical="center"/>
      <protection hidden="1"/>
    </xf>
    <xf numFmtId="4" fontId="13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2" fontId="10" fillId="0" borderId="0" xfId="0" applyNumberFormat="1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/>
      <protection hidden="1"/>
    </xf>
  </cellXfs>
  <cellStyles count="4">
    <cellStyle name="Link" xfId="3" builtinId="8"/>
    <cellStyle name="Link 2" xfId="2" xr:uid="{47C919B6-EE85-4AA4-B217-E7469C5CDAC5}"/>
    <cellStyle name="Standard" xfId="0" builtinId="0"/>
    <cellStyle name="Standard 2" xfId="1" xr:uid="{5F35515B-FB6B-460A-B0D9-479B3D1BA47A}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://www.statikklasse.a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http://www.statikklasse.at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://www.statikklasse.at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49696</xdr:colOff>
      <xdr:row>45</xdr:row>
      <xdr:rowOff>124239</xdr:rowOff>
    </xdr:from>
    <xdr:to>
      <xdr:col>7</xdr:col>
      <xdr:colOff>157369</xdr:colOff>
      <xdr:row>49</xdr:row>
      <xdr:rowOff>173935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BBED7C9E-29CF-4694-BA05-6E7238F7E5E5}"/>
            </a:ext>
          </a:extLst>
        </xdr:cNvPr>
        <xdr:cNvCxnSpPr/>
      </xdr:nvCxnSpPr>
      <xdr:spPr>
        <a:xfrm>
          <a:off x="1043609" y="5938630"/>
          <a:ext cx="853108" cy="81169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94422</xdr:colOff>
      <xdr:row>43</xdr:row>
      <xdr:rowOff>44726</xdr:rowOff>
    </xdr:from>
    <xdr:to>
      <xdr:col>20</xdr:col>
      <xdr:colOff>202095</xdr:colOff>
      <xdr:row>47</xdr:row>
      <xdr:rowOff>94422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B98DA2CB-EB5F-4831-B386-1486895FE049}"/>
            </a:ext>
          </a:extLst>
        </xdr:cNvPr>
        <xdr:cNvCxnSpPr/>
      </xdr:nvCxnSpPr>
      <xdr:spPr>
        <a:xfrm>
          <a:off x="4070074" y="5478117"/>
          <a:ext cx="853108" cy="81169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157369</xdr:colOff>
      <xdr:row>47</xdr:row>
      <xdr:rowOff>91109</xdr:rowOff>
    </xdr:from>
    <xdr:to>
      <xdr:col>20</xdr:col>
      <xdr:colOff>207065</xdr:colOff>
      <xdr:row>49</xdr:row>
      <xdr:rowOff>173935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E8AB4822-44B9-4495-AEE1-132524F5AE52}"/>
            </a:ext>
          </a:extLst>
        </xdr:cNvPr>
        <xdr:cNvCxnSpPr/>
      </xdr:nvCxnSpPr>
      <xdr:spPr>
        <a:xfrm flipH="1">
          <a:off x="1896717" y="6286500"/>
          <a:ext cx="3031435" cy="46382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53008</xdr:colOff>
      <xdr:row>43</xdr:row>
      <xdr:rowOff>36444</xdr:rowOff>
    </xdr:from>
    <xdr:to>
      <xdr:col>17</xdr:col>
      <xdr:colOff>102704</xdr:colOff>
      <xdr:row>45</xdr:row>
      <xdr:rowOff>119270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31AAC8F7-FABA-46AA-B64C-EF3E3CD8844D}"/>
            </a:ext>
          </a:extLst>
        </xdr:cNvPr>
        <xdr:cNvCxnSpPr/>
      </xdr:nvCxnSpPr>
      <xdr:spPr>
        <a:xfrm flipH="1">
          <a:off x="1046921" y="5469835"/>
          <a:ext cx="3031435" cy="46382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202096</xdr:colOff>
      <xdr:row>49</xdr:row>
      <xdr:rowOff>86138</xdr:rowOff>
    </xdr:from>
    <xdr:to>
      <xdr:col>6</xdr:col>
      <xdr:colOff>24847</xdr:colOff>
      <xdr:row>51</xdr:row>
      <xdr:rowOff>9327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48588000-0D06-4334-8CFD-B75EBC2E6426}"/>
            </a:ext>
          </a:extLst>
        </xdr:cNvPr>
        <xdr:cNvCxnSpPr/>
      </xdr:nvCxnSpPr>
      <xdr:spPr>
        <a:xfrm>
          <a:off x="1196009" y="6662529"/>
          <a:ext cx="319708" cy="30418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41413</xdr:colOff>
      <xdr:row>45</xdr:row>
      <xdr:rowOff>124239</xdr:rowOff>
    </xdr:from>
    <xdr:to>
      <xdr:col>4</xdr:col>
      <xdr:colOff>207065</xdr:colOff>
      <xdr:row>49</xdr:row>
      <xdr:rowOff>91109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2702184A-6517-44CC-9F74-56B68987E99D}"/>
            </a:ext>
          </a:extLst>
        </xdr:cNvPr>
        <xdr:cNvCxnSpPr/>
      </xdr:nvCxnSpPr>
      <xdr:spPr>
        <a:xfrm>
          <a:off x="1035326" y="5938630"/>
          <a:ext cx="165652" cy="72887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16565</xdr:colOff>
      <xdr:row>49</xdr:row>
      <xdr:rowOff>168965</xdr:rowOff>
    </xdr:from>
    <xdr:to>
      <xdr:col>7</xdr:col>
      <xdr:colOff>160683</xdr:colOff>
      <xdr:row>51</xdr:row>
      <xdr:rowOff>0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430EF604-A9C9-48E2-A73B-16613E065D56}"/>
            </a:ext>
          </a:extLst>
        </xdr:cNvPr>
        <xdr:cNvCxnSpPr/>
      </xdr:nvCxnSpPr>
      <xdr:spPr>
        <a:xfrm flipH="1">
          <a:off x="1507435" y="6745356"/>
          <a:ext cx="392596" cy="2120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86140</xdr:colOff>
      <xdr:row>43</xdr:row>
      <xdr:rowOff>44726</xdr:rowOff>
    </xdr:from>
    <xdr:to>
      <xdr:col>17</xdr:col>
      <xdr:colOff>223807</xdr:colOff>
      <xdr:row>48</xdr:row>
      <xdr:rowOff>16566</xdr:rowOff>
    </xdr:to>
    <xdr:cxnSp macro="">
      <xdr:nvCxnSpPr>
        <xdr:cNvPr id="32" name="Gerader Verbinder 31">
          <a:extLst>
            <a:ext uri="{FF2B5EF4-FFF2-40B4-BE49-F238E27FC236}">
              <a16:creationId xmlns:a16="http://schemas.microsoft.com/office/drawing/2014/main" id="{89599458-3157-42E8-86F4-EE4380882079}"/>
            </a:ext>
          </a:extLst>
        </xdr:cNvPr>
        <xdr:cNvCxnSpPr/>
      </xdr:nvCxnSpPr>
      <xdr:spPr>
        <a:xfrm>
          <a:off x="4061792" y="5478117"/>
          <a:ext cx="137667" cy="92434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6627</xdr:colOff>
      <xdr:row>48</xdr:row>
      <xdr:rowOff>188841</xdr:rowOff>
    </xdr:from>
    <xdr:to>
      <xdr:col>19</xdr:col>
      <xdr:colOff>77856</xdr:colOff>
      <xdr:row>50</xdr:row>
      <xdr:rowOff>112030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22E8431D-320D-46CB-9CF5-08CD2B6435B6}"/>
            </a:ext>
          </a:extLst>
        </xdr:cNvPr>
        <xdr:cNvCxnSpPr/>
      </xdr:nvCxnSpPr>
      <xdr:spPr>
        <a:xfrm>
          <a:off x="4230757" y="6574732"/>
          <a:ext cx="319708" cy="304189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28160</xdr:colOff>
      <xdr:row>50</xdr:row>
      <xdr:rowOff>115957</xdr:rowOff>
    </xdr:from>
    <xdr:to>
      <xdr:col>19</xdr:col>
      <xdr:colOff>74543</xdr:colOff>
      <xdr:row>51</xdr:row>
      <xdr:rowOff>11596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7FD8A0F5-D476-46F4-B32D-71C3F7825DE9}"/>
            </a:ext>
          </a:extLst>
        </xdr:cNvPr>
        <xdr:cNvCxnSpPr/>
      </xdr:nvCxnSpPr>
      <xdr:spPr>
        <a:xfrm flipH="1">
          <a:off x="1519030" y="6882848"/>
          <a:ext cx="3028122" cy="8613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74543</xdr:colOff>
      <xdr:row>47</xdr:row>
      <xdr:rowOff>89452</xdr:rowOff>
    </xdr:from>
    <xdr:to>
      <xdr:col>20</xdr:col>
      <xdr:colOff>197127</xdr:colOff>
      <xdr:row>50</xdr:row>
      <xdr:rowOff>115957</xdr:rowOff>
    </xdr:to>
    <xdr:cxnSp macro="">
      <xdr:nvCxnSpPr>
        <xdr:cNvPr id="39" name="Gerader Verbinder 38">
          <a:extLst>
            <a:ext uri="{FF2B5EF4-FFF2-40B4-BE49-F238E27FC236}">
              <a16:creationId xmlns:a16="http://schemas.microsoft.com/office/drawing/2014/main" id="{00029D86-8DDA-4CC9-80E4-14C8C7FE74F3}"/>
            </a:ext>
          </a:extLst>
        </xdr:cNvPr>
        <xdr:cNvCxnSpPr/>
      </xdr:nvCxnSpPr>
      <xdr:spPr>
        <a:xfrm flipH="1">
          <a:off x="4547152" y="6284843"/>
          <a:ext cx="371062" cy="59800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91440</xdr:colOff>
      <xdr:row>42</xdr:row>
      <xdr:rowOff>162670</xdr:rowOff>
    </xdr:from>
    <xdr:to>
      <xdr:col>22</xdr:col>
      <xdr:colOff>199113</xdr:colOff>
      <xdr:row>47</xdr:row>
      <xdr:rowOff>21866</xdr:rowOff>
    </xdr:to>
    <xdr:cxnSp macro="">
      <xdr:nvCxnSpPr>
        <xdr:cNvPr id="45" name="Gerader Verbinder 44">
          <a:extLst>
            <a:ext uri="{FF2B5EF4-FFF2-40B4-BE49-F238E27FC236}">
              <a16:creationId xmlns:a16="http://schemas.microsoft.com/office/drawing/2014/main" id="{3AC3AB38-6C9B-462F-992A-F1BE585657F8}"/>
            </a:ext>
          </a:extLst>
        </xdr:cNvPr>
        <xdr:cNvCxnSpPr/>
      </xdr:nvCxnSpPr>
      <xdr:spPr>
        <a:xfrm>
          <a:off x="4617720" y="6875890"/>
          <a:ext cx="862053" cy="773596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205153</xdr:colOff>
      <xdr:row>49</xdr:row>
      <xdr:rowOff>16566</xdr:rowOff>
    </xdr:from>
    <xdr:to>
      <xdr:col>18</xdr:col>
      <xdr:colOff>16566</xdr:colOff>
      <xdr:row>49</xdr:row>
      <xdr:rowOff>95250</xdr:rowOff>
    </xdr:to>
    <xdr:cxnSp macro="">
      <xdr:nvCxnSpPr>
        <xdr:cNvPr id="49" name="Gerader Verbinder 48">
          <a:extLst>
            <a:ext uri="{FF2B5EF4-FFF2-40B4-BE49-F238E27FC236}">
              <a16:creationId xmlns:a16="http://schemas.microsoft.com/office/drawing/2014/main" id="{FFB375EE-40A2-44A3-84AC-B34260357DCF}"/>
            </a:ext>
          </a:extLst>
        </xdr:cNvPr>
        <xdr:cNvCxnSpPr/>
      </xdr:nvCxnSpPr>
      <xdr:spPr>
        <a:xfrm flipH="1">
          <a:off x="1201615" y="7145662"/>
          <a:ext cx="3049913" cy="78684"/>
        </a:xfrm>
        <a:prstGeom prst="line">
          <a:avLst/>
        </a:prstGeom>
        <a:ln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246821</xdr:colOff>
      <xdr:row>49</xdr:row>
      <xdr:rowOff>180560</xdr:rowOff>
    </xdr:from>
    <xdr:to>
      <xdr:col>4</xdr:col>
      <xdr:colOff>33130</xdr:colOff>
      <xdr:row>51</xdr:row>
      <xdr:rowOff>69075</xdr:rowOff>
    </xdr:to>
    <xdr:cxnSp macro="">
      <xdr:nvCxnSpPr>
        <xdr:cNvPr id="52" name="Gerader Verbinder 51">
          <a:extLst>
            <a:ext uri="{FF2B5EF4-FFF2-40B4-BE49-F238E27FC236}">
              <a16:creationId xmlns:a16="http://schemas.microsoft.com/office/drawing/2014/main" id="{70C4F401-C9C0-4699-8C3A-3494362F97CE}"/>
            </a:ext>
          </a:extLst>
        </xdr:cNvPr>
        <xdr:cNvCxnSpPr/>
      </xdr:nvCxnSpPr>
      <xdr:spPr>
        <a:xfrm>
          <a:off x="743778" y="6756951"/>
          <a:ext cx="283265" cy="269515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197125</xdr:colOff>
      <xdr:row>49</xdr:row>
      <xdr:rowOff>107394</xdr:rowOff>
    </xdr:from>
    <xdr:to>
      <xdr:col>4</xdr:col>
      <xdr:colOff>124239</xdr:colOff>
      <xdr:row>49</xdr:row>
      <xdr:rowOff>172279</xdr:rowOff>
    </xdr:to>
    <xdr:cxnSp macro="">
      <xdr:nvCxnSpPr>
        <xdr:cNvPr id="53" name="Gerader Verbinder 52">
          <a:extLst>
            <a:ext uri="{FF2B5EF4-FFF2-40B4-BE49-F238E27FC236}">
              <a16:creationId xmlns:a16="http://schemas.microsoft.com/office/drawing/2014/main" id="{52AD188B-127A-4CD4-86E7-4851142DD4AB}"/>
            </a:ext>
          </a:extLst>
        </xdr:cNvPr>
        <xdr:cNvCxnSpPr/>
      </xdr:nvCxnSpPr>
      <xdr:spPr>
        <a:xfrm flipH="1">
          <a:off x="694082" y="6683785"/>
          <a:ext cx="424070" cy="64885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241852</xdr:colOff>
      <xdr:row>51</xdr:row>
      <xdr:rowOff>19599</xdr:rowOff>
    </xdr:from>
    <xdr:to>
      <xdr:col>5</xdr:col>
      <xdr:colOff>168966</xdr:colOff>
      <xdr:row>51</xdr:row>
      <xdr:rowOff>84484</xdr:rowOff>
    </xdr:to>
    <xdr:cxnSp macro="">
      <xdr:nvCxnSpPr>
        <xdr:cNvPr id="55" name="Gerader Verbinder 54">
          <a:extLst>
            <a:ext uri="{FF2B5EF4-FFF2-40B4-BE49-F238E27FC236}">
              <a16:creationId xmlns:a16="http://schemas.microsoft.com/office/drawing/2014/main" id="{2D94E392-606F-4001-9285-34E5AC94DAA0}"/>
            </a:ext>
          </a:extLst>
        </xdr:cNvPr>
        <xdr:cNvCxnSpPr/>
      </xdr:nvCxnSpPr>
      <xdr:spPr>
        <a:xfrm flipH="1">
          <a:off x="987287" y="6976990"/>
          <a:ext cx="424070" cy="64885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30481</xdr:colOff>
      <xdr:row>48</xdr:row>
      <xdr:rowOff>83157</xdr:rowOff>
    </xdr:from>
    <xdr:to>
      <xdr:col>22</xdr:col>
      <xdr:colOff>65268</xdr:colOff>
      <xdr:row>49</xdr:row>
      <xdr:rowOff>162172</xdr:rowOff>
    </xdr:to>
    <xdr:cxnSp macro="">
      <xdr:nvCxnSpPr>
        <xdr:cNvPr id="57" name="Gerader Verbinder 56">
          <a:extLst>
            <a:ext uri="{FF2B5EF4-FFF2-40B4-BE49-F238E27FC236}">
              <a16:creationId xmlns:a16="http://schemas.microsoft.com/office/drawing/2014/main" id="{D4C01E4E-BDDA-43E4-8326-AD203D798096}"/>
            </a:ext>
          </a:extLst>
        </xdr:cNvPr>
        <xdr:cNvCxnSpPr/>
      </xdr:nvCxnSpPr>
      <xdr:spPr>
        <a:xfrm>
          <a:off x="5059681" y="7893657"/>
          <a:ext cx="286247" cy="261895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84483</xdr:colOff>
      <xdr:row>48</xdr:row>
      <xdr:rowOff>45904</xdr:rowOff>
    </xdr:from>
    <xdr:to>
      <xdr:col>21</xdr:col>
      <xdr:colOff>132522</xdr:colOff>
      <xdr:row>48</xdr:row>
      <xdr:rowOff>167310</xdr:rowOff>
    </xdr:to>
    <xdr:cxnSp macro="">
      <xdr:nvCxnSpPr>
        <xdr:cNvPr id="58" name="Gerader Verbinder 57">
          <a:extLst>
            <a:ext uri="{FF2B5EF4-FFF2-40B4-BE49-F238E27FC236}">
              <a16:creationId xmlns:a16="http://schemas.microsoft.com/office/drawing/2014/main" id="{9A6D6088-578E-4F8D-B593-80BA99FB9011}"/>
            </a:ext>
          </a:extLst>
        </xdr:cNvPr>
        <xdr:cNvCxnSpPr/>
      </xdr:nvCxnSpPr>
      <xdr:spPr>
        <a:xfrm flipH="1">
          <a:off x="4308613" y="6431795"/>
          <a:ext cx="793474" cy="121406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129209</xdr:colOff>
      <xdr:row>49</xdr:row>
      <xdr:rowOff>156891</xdr:rowOff>
    </xdr:from>
    <xdr:to>
      <xdr:col>22</xdr:col>
      <xdr:colOff>177249</xdr:colOff>
      <xdr:row>50</xdr:row>
      <xdr:rowOff>87797</xdr:rowOff>
    </xdr:to>
    <xdr:cxnSp macro="">
      <xdr:nvCxnSpPr>
        <xdr:cNvPr id="61" name="Gerader Verbinder 60">
          <a:extLst>
            <a:ext uri="{FF2B5EF4-FFF2-40B4-BE49-F238E27FC236}">
              <a16:creationId xmlns:a16="http://schemas.microsoft.com/office/drawing/2014/main" id="{4389EA29-51DA-409B-98E2-09C88524C920}"/>
            </a:ext>
          </a:extLst>
        </xdr:cNvPr>
        <xdr:cNvCxnSpPr/>
      </xdr:nvCxnSpPr>
      <xdr:spPr>
        <a:xfrm flipH="1">
          <a:off x="4601818" y="6733282"/>
          <a:ext cx="793474" cy="121406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189743</xdr:colOff>
      <xdr:row>50</xdr:row>
      <xdr:rowOff>38763</xdr:rowOff>
    </xdr:from>
    <xdr:to>
      <xdr:col>8</xdr:col>
      <xdr:colOff>132522</xdr:colOff>
      <xdr:row>51</xdr:row>
      <xdr:rowOff>28234</xdr:rowOff>
    </xdr:to>
    <xdr:cxnSp macro="">
      <xdr:nvCxnSpPr>
        <xdr:cNvPr id="62" name="Gerader Verbinder 61">
          <a:extLst>
            <a:ext uri="{FF2B5EF4-FFF2-40B4-BE49-F238E27FC236}">
              <a16:creationId xmlns:a16="http://schemas.microsoft.com/office/drawing/2014/main" id="{E08FE7E9-06E7-4C0E-91AD-C96F5AAF83CC}"/>
            </a:ext>
          </a:extLst>
        </xdr:cNvPr>
        <xdr:cNvCxnSpPr/>
      </xdr:nvCxnSpPr>
      <xdr:spPr>
        <a:xfrm>
          <a:off x="1929091" y="9530633"/>
          <a:ext cx="191257" cy="179971"/>
        </a:xfrm>
        <a:prstGeom prst="line">
          <a:avLst/>
        </a:prstGeom>
        <a:ln>
          <a:solidFill>
            <a:schemeClr val="accent1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66932</xdr:colOff>
      <xdr:row>51</xdr:row>
      <xdr:rowOff>54003</xdr:rowOff>
    </xdr:from>
    <xdr:to>
      <xdr:col>8</xdr:col>
      <xdr:colOff>115957</xdr:colOff>
      <xdr:row>53</xdr:row>
      <xdr:rowOff>187510</xdr:rowOff>
    </xdr:to>
    <xdr:cxnSp macro="">
      <xdr:nvCxnSpPr>
        <xdr:cNvPr id="64" name="Gerader Verbinder 63">
          <a:extLst>
            <a:ext uri="{FF2B5EF4-FFF2-40B4-BE49-F238E27FC236}">
              <a16:creationId xmlns:a16="http://schemas.microsoft.com/office/drawing/2014/main" id="{1DCD22AD-9919-46EE-886F-AE619DE27E7A}"/>
            </a:ext>
          </a:extLst>
        </xdr:cNvPr>
        <xdr:cNvCxnSpPr/>
      </xdr:nvCxnSpPr>
      <xdr:spPr>
        <a:xfrm>
          <a:off x="1557802" y="9736373"/>
          <a:ext cx="545981" cy="531072"/>
        </a:xfrm>
        <a:prstGeom prst="line">
          <a:avLst/>
        </a:prstGeom>
        <a:ln>
          <a:solidFill>
            <a:schemeClr val="accent1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103698</xdr:colOff>
      <xdr:row>51</xdr:row>
      <xdr:rowOff>24186</xdr:rowOff>
    </xdr:from>
    <xdr:to>
      <xdr:col>8</xdr:col>
      <xdr:colOff>103698</xdr:colOff>
      <xdr:row>53</xdr:row>
      <xdr:rowOff>169297</xdr:rowOff>
    </xdr:to>
    <xdr:cxnSp macro="">
      <xdr:nvCxnSpPr>
        <xdr:cNvPr id="65" name="Gerader Verbinder 64">
          <a:extLst>
            <a:ext uri="{FF2B5EF4-FFF2-40B4-BE49-F238E27FC236}">
              <a16:creationId xmlns:a16="http://schemas.microsoft.com/office/drawing/2014/main" id="{59446A1E-D9E8-4D3D-969C-3F092CB0D844}"/>
            </a:ext>
          </a:extLst>
        </xdr:cNvPr>
        <xdr:cNvCxnSpPr/>
      </xdr:nvCxnSpPr>
      <xdr:spPr>
        <a:xfrm>
          <a:off x="2091524" y="9706556"/>
          <a:ext cx="0" cy="542676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41</xdr:row>
      <xdr:rowOff>94566</xdr:rowOff>
    </xdr:from>
    <xdr:to>
      <xdr:col>16</xdr:col>
      <xdr:colOff>241852</xdr:colOff>
      <xdr:row>42</xdr:row>
      <xdr:rowOff>134178</xdr:rowOff>
    </xdr:to>
    <xdr:cxnSp macro="">
      <xdr:nvCxnSpPr>
        <xdr:cNvPr id="82" name="Gerader Verbinder 81">
          <a:extLst>
            <a:ext uri="{FF2B5EF4-FFF2-40B4-BE49-F238E27FC236}">
              <a16:creationId xmlns:a16="http://schemas.microsoft.com/office/drawing/2014/main" id="{C7354632-5828-4DFF-96A5-EA7410996C1C}"/>
            </a:ext>
          </a:extLst>
        </xdr:cNvPr>
        <xdr:cNvCxnSpPr/>
      </xdr:nvCxnSpPr>
      <xdr:spPr>
        <a:xfrm>
          <a:off x="3727174" y="5146957"/>
          <a:ext cx="241852" cy="230112"/>
        </a:xfrm>
        <a:prstGeom prst="line">
          <a:avLst/>
        </a:prstGeom>
        <a:ln>
          <a:solidFill>
            <a:schemeClr val="accent1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43070</xdr:colOff>
      <xdr:row>41</xdr:row>
      <xdr:rowOff>149087</xdr:rowOff>
    </xdr:from>
    <xdr:to>
      <xdr:col>16</xdr:col>
      <xdr:colOff>43070</xdr:colOff>
      <xdr:row>46</xdr:row>
      <xdr:rowOff>124239</xdr:rowOff>
    </xdr:to>
    <xdr:cxnSp macro="">
      <xdr:nvCxnSpPr>
        <xdr:cNvPr id="84" name="Gerader Verbinder 83">
          <a:extLst>
            <a:ext uri="{FF2B5EF4-FFF2-40B4-BE49-F238E27FC236}">
              <a16:creationId xmlns:a16="http://schemas.microsoft.com/office/drawing/2014/main" id="{CB1599CC-4D49-4BB2-9C17-10D0A0FE9D15}"/>
            </a:ext>
          </a:extLst>
        </xdr:cNvPr>
        <xdr:cNvCxnSpPr/>
      </xdr:nvCxnSpPr>
      <xdr:spPr>
        <a:xfrm>
          <a:off x="4018722" y="7181022"/>
          <a:ext cx="0" cy="927652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221869</xdr:colOff>
      <xdr:row>47</xdr:row>
      <xdr:rowOff>182218</xdr:rowOff>
    </xdr:from>
    <xdr:to>
      <xdr:col>18</xdr:col>
      <xdr:colOff>3490</xdr:colOff>
      <xdr:row>49</xdr:row>
      <xdr:rowOff>3314</xdr:rowOff>
    </xdr:to>
    <xdr:cxnSp macro="">
      <xdr:nvCxnSpPr>
        <xdr:cNvPr id="89" name="Gerader Verbinder 88">
          <a:extLst>
            <a:ext uri="{FF2B5EF4-FFF2-40B4-BE49-F238E27FC236}">
              <a16:creationId xmlns:a16="http://schemas.microsoft.com/office/drawing/2014/main" id="{F672132F-595F-4F86-A21E-42EC611ACDFF}"/>
            </a:ext>
          </a:extLst>
        </xdr:cNvPr>
        <xdr:cNvCxnSpPr/>
      </xdr:nvCxnSpPr>
      <xdr:spPr>
        <a:xfrm>
          <a:off x="4197521" y="6377609"/>
          <a:ext cx="30099" cy="202096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6625</xdr:colOff>
      <xdr:row>41</xdr:row>
      <xdr:rowOff>130866</xdr:rowOff>
    </xdr:from>
    <xdr:to>
      <xdr:col>16</xdr:col>
      <xdr:colOff>56321</xdr:colOff>
      <xdr:row>44</xdr:row>
      <xdr:rowOff>23192</xdr:rowOff>
    </xdr:to>
    <xdr:cxnSp macro="">
      <xdr:nvCxnSpPr>
        <xdr:cNvPr id="36" name="Gerader Verbinder 35">
          <a:extLst>
            <a:ext uri="{FF2B5EF4-FFF2-40B4-BE49-F238E27FC236}">
              <a16:creationId xmlns:a16="http://schemas.microsoft.com/office/drawing/2014/main" id="{0D1C7287-1FFF-4894-BDD7-8D992500AF1D}"/>
            </a:ext>
          </a:extLst>
        </xdr:cNvPr>
        <xdr:cNvCxnSpPr/>
      </xdr:nvCxnSpPr>
      <xdr:spPr>
        <a:xfrm flipH="1">
          <a:off x="752060" y="5183257"/>
          <a:ext cx="3031435" cy="463826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39462</xdr:colOff>
      <xdr:row>48</xdr:row>
      <xdr:rowOff>136070</xdr:rowOff>
    </xdr:from>
    <xdr:to>
      <xdr:col>5</xdr:col>
      <xdr:colOff>145440</xdr:colOff>
      <xdr:row>49</xdr:row>
      <xdr:rowOff>129265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9CE598C9-FAA0-4337-B019-7A25106C47C1}"/>
            </a:ext>
          </a:extLst>
        </xdr:cNvPr>
        <xdr:cNvSpPr/>
      </xdr:nvSpPr>
      <xdr:spPr>
        <a:xfrm>
          <a:off x="1291319" y="8518070"/>
          <a:ext cx="105978" cy="1836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5</xdr:col>
      <xdr:colOff>76200</xdr:colOff>
      <xdr:row>48</xdr:row>
      <xdr:rowOff>89805</xdr:rowOff>
    </xdr:from>
    <xdr:to>
      <xdr:col>18</xdr:col>
      <xdr:colOff>148999</xdr:colOff>
      <xdr:row>48</xdr:row>
      <xdr:rowOff>136970</xdr:rowOff>
    </xdr:to>
    <xdr:cxnSp macro="">
      <xdr:nvCxnSpPr>
        <xdr:cNvPr id="48" name="Gerader Verbinder 47">
          <a:extLst>
            <a:ext uri="{FF2B5EF4-FFF2-40B4-BE49-F238E27FC236}">
              <a16:creationId xmlns:a16="http://schemas.microsoft.com/office/drawing/2014/main" id="{BA784C1B-B760-4BA8-8E3B-42F91CFE75FA}"/>
            </a:ext>
          </a:extLst>
        </xdr:cNvPr>
        <xdr:cNvCxnSpPr/>
      </xdr:nvCxnSpPr>
      <xdr:spPr>
        <a:xfrm flipH="1">
          <a:off x="1328057" y="8471805"/>
          <a:ext cx="3327628" cy="47165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80963</xdr:colOff>
      <xdr:row>49</xdr:row>
      <xdr:rowOff>81641</xdr:rowOff>
    </xdr:from>
    <xdr:to>
      <xdr:col>18</xdr:col>
      <xdr:colOff>176213</xdr:colOff>
      <xdr:row>49</xdr:row>
      <xdr:rowOff>129266</xdr:rowOff>
    </xdr:to>
    <xdr:cxnSp macro="">
      <xdr:nvCxnSpPr>
        <xdr:cNvPr id="51" name="Gerader Verbinder 50">
          <a:extLst>
            <a:ext uri="{FF2B5EF4-FFF2-40B4-BE49-F238E27FC236}">
              <a16:creationId xmlns:a16="http://schemas.microsoft.com/office/drawing/2014/main" id="{986BAE7E-8193-4854-A92B-24693630491F}"/>
            </a:ext>
          </a:extLst>
        </xdr:cNvPr>
        <xdr:cNvCxnSpPr>
          <a:cxnSpLocks/>
        </xdr:cNvCxnSpPr>
      </xdr:nvCxnSpPr>
      <xdr:spPr>
        <a:xfrm flipH="1">
          <a:off x="1332820" y="8654141"/>
          <a:ext cx="3350079" cy="47625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24848</xdr:colOff>
      <xdr:row>48</xdr:row>
      <xdr:rowOff>173935</xdr:rowOff>
    </xdr:from>
    <xdr:to>
      <xdr:col>16</xdr:col>
      <xdr:colOff>152400</xdr:colOff>
      <xdr:row>51</xdr:row>
      <xdr:rowOff>112604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875D5825-3589-4415-9ED3-0D79A1E66A89}"/>
            </a:ext>
          </a:extLst>
        </xdr:cNvPr>
        <xdr:cNvCxnSpPr/>
      </xdr:nvCxnSpPr>
      <xdr:spPr>
        <a:xfrm flipH="1" flipV="1">
          <a:off x="4000500" y="8920370"/>
          <a:ext cx="127552" cy="510169"/>
        </a:xfrm>
        <a:prstGeom prst="line">
          <a:avLst/>
        </a:prstGeom>
        <a:ln w="9525">
          <a:solidFill>
            <a:sysClr val="windowText" lastClr="000000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178573</xdr:colOff>
      <xdr:row>42</xdr:row>
      <xdr:rowOff>138923</xdr:rowOff>
    </xdr:from>
    <xdr:to>
      <xdr:col>19</xdr:col>
      <xdr:colOff>167640</xdr:colOff>
      <xdr:row>43</xdr:row>
      <xdr:rowOff>30481</xdr:rowOff>
    </xdr:to>
    <xdr:cxnSp macro="">
      <xdr:nvCxnSpPr>
        <xdr:cNvPr id="56" name="Gerader Verbinder 55">
          <a:extLst>
            <a:ext uri="{FF2B5EF4-FFF2-40B4-BE49-F238E27FC236}">
              <a16:creationId xmlns:a16="http://schemas.microsoft.com/office/drawing/2014/main" id="{2EBBC56B-233C-4DD5-8B8E-2F5767B5D83B}"/>
            </a:ext>
          </a:extLst>
        </xdr:cNvPr>
        <xdr:cNvCxnSpPr/>
      </xdr:nvCxnSpPr>
      <xdr:spPr>
        <a:xfrm flipH="1">
          <a:off x="4201933" y="6852143"/>
          <a:ext cx="491987" cy="74438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</xdr:colOff>
      <xdr:row>45</xdr:row>
      <xdr:rowOff>146543</xdr:rowOff>
    </xdr:from>
    <xdr:to>
      <xdr:col>3</xdr:col>
      <xdr:colOff>236220</xdr:colOff>
      <xdr:row>46</xdr:row>
      <xdr:rowOff>68578</xdr:rowOff>
    </xdr:to>
    <xdr:cxnSp macro="">
      <xdr:nvCxnSpPr>
        <xdr:cNvPr id="60" name="Gerader Verbinder 59">
          <a:extLst>
            <a:ext uri="{FF2B5EF4-FFF2-40B4-BE49-F238E27FC236}">
              <a16:creationId xmlns:a16="http://schemas.microsoft.com/office/drawing/2014/main" id="{2819E100-EDE7-4142-826E-F00FC5538DCD}"/>
            </a:ext>
          </a:extLst>
        </xdr:cNvPr>
        <xdr:cNvCxnSpPr/>
      </xdr:nvCxnSpPr>
      <xdr:spPr>
        <a:xfrm flipH="1">
          <a:off x="297180" y="7408403"/>
          <a:ext cx="693420" cy="104915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46</xdr:row>
      <xdr:rowOff>86470</xdr:rowOff>
    </xdr:from>
    <xdr:to>
      <xdr:col>4</xdr:col>
      <xdr:colOff>167640</xdr:colOff>
      <xdr:row>50</xdr:row>
      <xdr:rowOff>93464</xdr:rowOff>
    </xdr:to>
    <xdr:cxnSp macro="">
      <xdr:nvCxnSpPr>
        <xdr:cNvPr id="63" name="Gerader Verbinder 62">
          <a:extLst>
            <a:ext uri="{FF2B5EF4-FFF2-40B4-BE49-F238E27FC236}">
              <a16:creationId xmlns:a16="http://schemas.microsoft.com/office/drawing/2014/main" id="{0114089F-57C3-4153-AB22-1797D446A9FC}"/>
            </a:ext>
          </a:extLst>
        </xdr:cNvPr>
        <xdr:cNvCxnSpPr/>
      </xdr:nvCxnSpPr>
      <xdr:spPr>
        <a:xfrm>
          <a:off x="350520" y="7531210"/>
          <a:ext cx="822960" cy="738514"/>
        </a:xfrm>
        <a:prstGeom prst="line">
          <a:avLst/>
        </a:prstGeom>
        <a:ln>
          <a:solidFill>
            <a:schemeClr val="accent1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131859</xdr:colOff>
      <xdr:row>50</xdr:row>
      <xdr:rowOff>3207</xdr:rowOff>
    </xdr:from>
    <xdr:to>
      <xdr:col>7</xdr:col>
      <xdr:colOff>83820</xdr:colOff>
      <xdr:row>50</xdr:row>
      <xdr:rowOff>103368</xdr:rowOff>
    </xdr:to>
    <xdr:cxnSp macro="">
      <xdr:nvCxnSpPr>
        <xdr:cNvPr id="66" name="Gerader Verbinder 65">
          <a:extLst>
            <a:ext uri="{FF2B5EF4-FFF2-40B4-BE49-F238E27FC236}">
              <a16:creationId xmlns:a16="http://schemas.microsoft.com/office/drawing/2014/main" id="{0CB60EFC-F094-4420-A8C6-01AD97352141}"/>
            </a:ext>
          </a:extLst>
        </xdr:cNvPr>
        <xdr:cNvCxnSpPr/>
      </xdr:nvCxnSpPr>
      <xdr:spPr>
        <a:xfrm flipH="1">
          <a:off x="1137699" y="8179467"/>
          <a:ext cx="706341" cy="1001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18553</xdr:colOff>
      <xdr:row>47</xdr:row>
      <xdr:rowOff>17003</xdr:rowOff>
    </xdr:from>
    <xdr:to>
      <xdr:col>23</xdr:col>
      <xdr:colOff>7620</xdr:colOff>
      <xdr:row>47</xdr:row>
      <xdr:rowOff>91441</xdr:rowOff>
    </xdr:to>
    <xdr:cxnSp macro="">
      <xdr:nvCxnSpPr>
        <xdr:cNvPr id="68" name="Gerader Verbinder 67">
          <a:extLst>
            <a:ext uri="{FF2B5EF4-FFF2-40B4-BE49-F238E27FC236}">
              <a16:creationId xmlns:a16="http://schemas.microsoft.com/office/drawing/2014/main" id="{CF6DD749-C145-425F-8B00-92B4EAC9B243}"/>
            </a:ext>
          </a:extLst>
        </xdr:cNvPr>
        <xdr:cNvCxnSpPr/>
      </xdr:nvCxnSpPr>
      <xdr:spPr>
        <a:xfrm flipH="1">
          <a:off x="5047753" y="7644623"/>
          <a:ext cx="491987" cy="74438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243083</xdr:colOff>
      <xdr:row>44</xdr:row>
      <xdr:rowOff>38763</xdr:rowOff>
    </xdr:from>
    <xdr:to>
      <xdr:col>4</xdr:col>
      <xdr:colOff>14246</xdr:colOff>
      <xdr:row>45</xdr:row>
      <xdr:rowOff>103367</xdr:rowOff>
    </xdr:to>
    <xdr:cxnSp macro="">
      <xdr:nvCxnSpPr>
        <xdr:cNvPr id="69" name="Gerader Verbinder 68">
          <a:extLst>
            <a:ext uri="{FF2B5EF4-FFF2-40B4-BE49-F238E27FC236}">
              <a16:creationId xmlns:a16="http://schemas.microsoft.com/office/drawing/2014/main" id="{EF615EB9-63F4-4279-BBF2-33424A0B36BF}"/>
            </a:ext>
          </a:extLst>
        </xdr:cNvPr>
        <xdr:cNvCxnSpPr/>
      </xdr:nvCxnSpPr>
      <xdr:spPr>
        <a:xfrm>
          <a:off x="746003" y="7117743"/>
          <a:ext cx="274083" cy="247484"/>
        </a:xfrm>
        <a:prstGeom prst="line">
          <a:avLst/>
        </a:prstGeom>
        <a:ln>
          <a:solidFill>
            <a:schemeClr val="accent1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199966</xdr:colOff>
      <xdr:row>49</xdr:row>
      <xdr:rowOff>11358</xdr:rowOff>
    </xdr:from>
    <xdr:to>
      <xdr:col>6</xdr:col>
      <xdr:colOff>65314</xdr:colOff>
      <xdr:row>50</xdr:row>
      <xdr:rowOff>165102</xdr:rowOff>
    </xdr:to>
    <xdr:cxnSp macro="">
      <xdr:nvCxnSpPr>
        <xdr:cNvPr id="59" name="Gerader Verbinder 58">
          <a:extLst>
            <a:ext uri="{FF2B5EF4-FFF2-40B4-BE49-F238E27FC236}">
              <a16:creationId xmlns:a16="http://schemas.microsoft.com/office/drawing/2014/main" id="{65EDC5CB-3AA8-4A0D-94C5-6F8174BD0793}"/>
            </a:ext>
          </a:extLst>
        </xdr:cNvPr>
        <xdr:cNvCxnSpPr/>
      </xdr:nvCxnSpPr>
      <xdr:spPr>
        <a:xfrm>
          <a:off x="1201452" y="8583858"/>
          <a:ext cx="366091" cy="34424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53010</xdr:colOff>
      <xdr:row>48</xdr:row>
      <xdr:rowOff>16801</xdr:rowOff>
    </xdr:from>
    <xdr:to>
      <xdr:col>5</xdr:col>
      <xdr:colOff>249309</xdr:colOff>
      <xdr:row>49</xdr:row>
      <xdr:rowOff>10886</xdr:rowOff>
    </xdr:to>
    <xdr:cxnSp macro="">
      <xdr:nvCxnSpPr>
        <xdr:cNvPr id="70" name="Gerader Verbinder 69">
          <a:extLst>
            <a:ext uri="{FF2B5EF4-FFF2-40B4-BE49-F238E27FC236}">
              <a16:creationId xmlns:a16="http://schemas.microsoft.com/office/drawing/2014/main" id="{20251FA6-9F4D-490B-905B-41DFE04C4C02}"/>
            </a:ext>
          </a:extLst>
        </xdr:cNvPr>
        <xdr:cNvCxnSpPr/>
      </xdr:nvCxnSpPr>
      <xdr:spPr>
        <a:xfrm>
          <a:off x="1304867" y="8398801"/>
          <a:ext cx="196299" cy="1845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179614</xdr:colOff>
      <xdr:row>48</xdr:row>
      <xdr:rowOff>5443</xdr:rowOff>
    </xdr:from>
    <xdr:to>
      <xdr:col>5</xdr:col>
      <xdr:colOff>58809</xdr:colOff>
      <xdr:row>48</xdr:row>
      <xdr:rowOff>76199</xdr:rowOff>
    </xdr:to>
    <xdr:cxnSp macro="">
      <xdr:nvCxnSpPr>
        <xdr:cNvPr id="71" name="Gerader Verbinder 70">
          <a:extLst>
            <a:ext uri="{FF2B5EF4-FFF2-40B4-BE49-F238E27FC236}">
              <a16:creationId xmlns:a16="http://schemas.microsoft.com/office/drawing/2014/main" id="{AE6B3D87-0430-4C58-A61E-6346D19511F2}"/>
            </a:ext>
          </a:extLst>
        </xdr:cNvPr>
        <xdr:cNvCxnSpPr/>
      </xdr:nvCxnSpPr>
      <xdr:spPr>
        <a:xfrm flipV="1">
          <a:off x="1181100" y="8387443"/>
          <a:ext cx="129566" cy="7075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239486</xdr:colOff>
      <xdr:row>48</xdr:row>
      <xdr:rowOff>185057</xdr:rowOff>
    </xdr:from>
    <xdr:to>
      <xdr:col>6</xdr:col>
      <xdr:colOff>125185</xdr:colOff>
      <xdr:row>50</xdr:row>
      <xdr:rowOff>119743</xdr:rowOff>
    </xdr:to>
    <xdr:cxnSp macro="">
      <xdr:nvCxnSpPr>
        <xdr:cNvPr id="72" name="Gerader Verbinder 71">
          <a:extLst>
            <a:ext uri="{FF2B5EF4-FFF2-40B4-BE49-F238E27FC236}">
              <a16:creationId xmlns:a16="http://schemas.microsoft.com/office/drawing/2014/main" id="{F25F15B9-528D-4C4A-B02B-51444D64F3A2}"/>
            </a:ext>
          </a:extLst>
        </xdr:cNvPr>
        <xdr:cNvCxnSpPr/>
      </xdr:nvCxnSpPr>
      <xdr:spPr>
        <a:xfrm>
          <a:off x="1491343" y="8567057"/>
          <a:ext cx="136071" cy="31568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126548</xdr:colOff>
      <xdr:row>48</xdr:row>
      <xdr:rowOff>92528</xdr:rowOff>
    </xdr:from>
    <xdr:to>
      <xdr:col>18</xdr:col>
      <xdr:colOff>232526</xdr:colOff>
      <xdr:row>49</xdr:row>
      <xdr:rowOff>85723</xdr:rowOff>
    </xdr:to>
    <xdr:sp macro="" textlink="">
      <xdr:nvSpPr>
        <xdr:cNvPr id="73" name="Ellipse 72">
          <a:extLst>
            <a:ext uri="{FF2B5EF4-FFF2-40B4-BE49-F238E27FC236}">
              <a16:creationId xmlns:a16="http://schemas.microsoft.com/office/drawing/2014/main" id="{061BD57D-03BC-44B2-BC18-87A41B45294D}"/>
            </a:ext>
          </a:extLst>
        </xdr:cNvPr>
        <xdr:cNvSpPr/>
      </xdr:nvSpPr>
      <xdr:spPr>
        <a:xfrm>
          <a:off x="4633234" y="8474528"/>
          <a:ext cx="105978" cy="1836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18</xdr:col>
      <xdr:colOff>4023</xdr:colOff>
      <xdr:row>48</xdr:row>
      <xdr:rowOff>131101</xdr:rowOff>
    </xdr:from>
    <xdr:to>
      <xdr:col>19</xdr:col>
      <xdr:colOff>97972</xdr:colOff>
      <xdr:row>50</xdr:row>
      <xdr:rowOff>73873</xdr:rowOff>
    </xdr:to>
    <xdr:cxnSp macro="">
      <xdr:nvCxnSpPr>
        <xdr:cNvPr id="74" name="Gerader Verbinder 73">
          <a:extLst>
            <a:ext uri="{FF2B5EF4-FFF2-40B4-BE49-F238E27FC236}">
              <a16:creationId xmlns:a16="http://schemas.microsoft.com/office/drawing/2014/main" id="{B9DEE619-8AE3-4925-863D-6A638CACACF1}"/>
            </a:ext>
          </a:extLst>
        </xdr:cNvPr>
        <xdr:cNvCxnSpPr/>
      </xdr:nvCxnSpPr>
      <xdr:spPr>
        <a:xfrm>
          <a:off x="4510709" y="8513101"/>
          <a:ext cx="344320" cy="323772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107438</xdr:colOff>
      <xdr:row>47</xdr:row>
      <xdr:rowOff>136544</xdr:rowOff>
    </xdr:from>
    <xdr:to>
      <xdr:col>19</xdr:col>
      <xdr:colOff>53366</xdr:colOff>
      <xdr:row>48</xdr:row>
      <xdr:rowOff>130629</xdr:rowOff>
    </xdr:to>
    <xdr:cxnSp macro="">
      <xdr:nvCxnSpPr>
        <xdr:cNvPr id="75" name="Gerader Verbinder 74">
          <a:extLst>
            <a:ext uri="{FF2B5EF4-FFF2-40B4-BE49-F238E27FC236}">
              <a16:creationId xmlns:a16="http://schemas.microsoft.com/office/drawing/2014/main" id="{9CC5DE83-3B15-4512-BC10-5ABA5FC43DF0}"/>
            </a:ext>
          </a:extLst>
        </xdr:cNvPr>
        <xdr:cNvCxnSpPr/>
      </xdr:nvCxnSpPr>
      <xdr:spPr>
        <a:xfrm>
          <a:off x="4614124" y="8328044"/>
          <a:ext cx="196299" cy="1845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234043</xdr:colOff>
      <xdr:row>47</xdr:row>
      <xdr:rowOff>125186</xdr:rowOff>
    </xdr:from>
    <xdr:to>
      <xdr:col>18</xdr:col>
      <xdr:colOff>113237</xdr:colOff>
      <xdr:row>48</xdr:row>
      <xdr:rowOff>38100</xdr:rowOff>
    </xdr:to>
    <xdr:cxnSp macro="">
      <xdr:nvCxnSpPr>
        <xdr:cNvPr id="76" name="Gerader Verbinder 75">
          <a:extLst>
            <a:ext uri="{FF2B5EF4-FFF2-40B4-BE49-F238E27FC236}">
              <a16:creationId xmlns:a16="http://schemas.microsoft.com/office/drawing/2014/main" id="{F3B4098A-7102-4246-9FB9-277885FB11F9}"/>
            </a:ext>
          </a:extLst>
        </xdr:cNvPr>
        <xdr:cNvCxnSpPr/>
      </xdr:nvCxnSpPr>
      <xdr:spPr>
        <a:xfrm flipV="1">
          <a:off x="4490357" y="8316686"/>
          <a:ext cx="129566" cy="10341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43543</xdr:colOff>
      <xdr:row>48</xdr:row>
      <xdr:rowOff>114300</xdr:rowOff>
    </xdr:from>
    <xdr:to>
      <xdr:col>19</xdr:col>
      <xdr:colOff>152400</xdr:colOff>
      <xdr:row>49</xdr:row>
      <xdr:rowOff>176349</xdr:rowOff>
    </xdr:to>
    <xdr:cxnSp macro="">
      <xdr:nvCxnSpPr>
        <xdr:cNvPr id="77" name="Gerader Verbinder 76">
          <a:extLst>
            <a:ext uri="{FF2B5EF4-FFF2-40B4-BE49-F238E27FC236}">
              <a16:creationId xmlns:a16="http://schemas.microsoft.com/office/drawing/2014/main" id="{CA0EA5EF-13D9-4659-84F0-DB51D0446533}"/>
            </a:ext>
          </a:extLst>
        </xdr:cNvPr>
        <xdr:cNvCxnSpPr/>
      </xdr:nvCxnSpPr>
      <xdr:spPr>
        <a:xfrm>
          <a:off x="4800600" y="8496300"/>
          <a:ext cx="108857" cy="2525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234703</xdr:colOff>
      <xdr:row>46</xdr:row>
      <xdr:rowOff>74543</xdr:rowOff>
    </xdr:from>
    <xdr:to>
      <xdr:col>17</xdr:col>
      <xdr:colOff>192157</xdr:colOff>
      <xdr:row>48</xdr:row>
      <xdr:rowOff>125895</xdr:rowOff>
    </xdr:to>
    <xdr:cxnSp macro="">
      <xdr:nvCxnSpPr>
        <xdr:cNvPr id="80" name="Gerader Verbinder 79">
          <a:extLst>
            <a:ext uri="{FF2B5EF4-FFF2-40B4-BE49-F238E27FC236}">
              <a16:creationId xmlns:a16="http://schemas.microsoft.com/office/drawing/2014/main" id="{981EC53A-147D-44C6-B046-B83CCFC92814}"/>
            </a:ext>
          </a:extLst>
        </xdr:cNvPr>
        <xdr:cNvCxnSpPr/>
      </xdr:nvCxnSpPr>
      <xdr:spPr>
        <a:xfrm>
          <a:off x="3961877" y="8058978"/>
          <a:ext cx="454410" cy="43235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8282</xdr:colOff>
      <xdr:row>40</xdr:row>
      <xdr:rowOff>99391</xdr:rowOff>
    </xdr:from>
    <xdr:to>
      <xdr:col>18</xdr:col>
      <xdr:colOff>33130</xdr:colOff>
      <xdr:row>45</xdr:row>
      <xdr:rowOff>8282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58D262DF-0C3F-4615-89E8-D35AF1E23A20}"/>
            </a:ext>
          </a:extLst>
        </xdr:cNvPr>
        <xdr:cNvCxnSpPr/>
      </xdr:nvCxnSpPr>
      <xdr:spPr>
        <a:xfrm flipV="1">
          <a:off x="4480891" y="7321826"/>
          <a:ext cx="24848" cy="861391"/>
        </a:xfrm>
        <a:prstGeom prst="line">
          <a:avLst/>
        </a:prstGeom>
        <a:ln>
          <a:solidFill>
            <a:srgbClr val="FF0000"/>
          </a:solidFill>
          <a:head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140805</xdr:colOff>
      <xdr:row>40</xdr:row>
      <xdr:rowOff>91107</xdr:rowOff>
    </xdr:from>
    <xdr:to>
      <xdr:col>18</xdr:col>
      <xdr:colOff>33131</xdr:colOff>
      <xdr:row>40</xdr:row>
      <xdr:rowOff>91107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94FF3580-F140-499A-859C-A16C3416A666}"/>
            </a:ext>
          </a:extLst>
        </xdr:cNvPr>
        <xdr:cNvCxnSpPr/>
      </xdr:nvCxnSpPr>
      <xdr:spPr>
        <a:xfrm flipH="1">
          <a:off x="4364935" y="7313542"/>
          <a:ext cx="14080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193813</xdr:colOff>
      <xdr:row>41</xdr:row>
      <xdr:rowOff>107674</xdr:rowOff>
    </xdr:from>
    <xdr:to>
      <xdr:col>4</xdr:col>
      <xdr:colOff>224491</xdr:colOff>
      <xdr:row>47</xdr:row>
      <xdr:rowOff>28160</xdr:rowOff>
    </xdr:to>
    <xdr:cxnSp macro="">
      <xdr:nvCxnSpPr>
        <xdr:cNvPr id="67" name="Gerader Verbinder 66">
          <a:extLst>
            <a:ext uri="{FF2B5EF4-FFF2-40B4-BE49-F238E27FC236}">
              <a16:creationId xmlns:a16="http://schemas.microsoft.com/office/drawing/2014/main" id="{62167416-09BC-4894-AFE5-E9CD85D2F688}"/>
            </a:ext>
          </a:extLst>
        </xdr:cNvPr>
        <xdr:cNvCxnSpPr/>
      </xdr:nvCxnSpPr>
      <xdr:spPr>
        <a:xfrm flipV="1">
          <a:off x="1187726" y="7520609"/>
          <a:ext cx="30678" cy="1063486"/>
        </a:xfrm>
        <a:prstGeom prst="line">
          <a:avLst/>
        </a:prstGeom>
        <a:ln>
          <a:solidFill>
            <a:srgbClr val="FF0000"/>
          </a:solidFill>
          <a:head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77857</xdr:colOff>
      <xdr:row>41</xdr:row>
      <xdr:rowOff>110981</xdr:rowOff>
    </xdr:from>
    <xdr:to>
      <xdr:col>4</xdr:col>
      <xdr:colOff>218662</xdr:colOff>
      <xdr:row>41</xdr:row>
      <xdr:rowOff>110981</xdr:rowOff>
    </xdr:to>
    <xdr:cxnSp macro="">
      <xdr:nvCxnSpPr>
        <xdr:cNvPr id="78" name="Gerader Verbinder 77">
          <a:extLst>
            <a:ext uri="{FF2B5EF4-FFF2-40B4-BE49-F238E27FC236}">
              <a16:creationId xmlns:a16="http://schemas.microsoft.com/office/drawing/2014/main" id="{CB687E27-C51E-4823-80C4-DA6F941D7C07}"/>
            </a:ext>
          </a:extLst>
        </xdr:cNvPr>
        <xdr:cNvCxnSpPr/>
      </xdr:nvCxnSpPr>
      <xdr:spPr>
        <a:xfrm flipH="1">
          <a:off x="1071770" y="7523916"/>
          <a:ext cx="14080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112849</xdr:colOff>
      <xdr:row>25</xdr:row>
      <xdr:rowOff>83194</xdr:rowOff>
    </xdr:from>
    <xdr:to>
      <xdr:col>22</xdr:col>
      <xdr:colOff>234016</xdr:colOff>
      <xdr:row>29</xdr:row>
      <xdr:rowOff>108839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9F840CF-FA15-4A2F-8083-FAA4F6A1A49C}"/>
            </a:ext>
          </a:extLst>
        </xdr:cNvPr>
        <xdr:cNvSpPr txBox="1"/>
      </xdr:nvSpPr>
      <xdr:spPr>
        <a:xfrm rot="18900000">
          <a:off x="112849" y="4627980"/>
          <a:ext cx="5509596" cy="78764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5400">
              <a:solidFill>
                <a:srgbClr val="FF0000"/>
              </a:solidFill>
            </a:rPr>
            <a:t>DEMO-VERSION</a:t>
          </a:r>
        </a:p>
      </xdr:txBody>
    </xdr:sp>
    <xdr:clientData/>
  </xdr:twoCellAnchor>
  <xdr:twoCellAnchor editAs="oneCell">
    <xdr:from>
      <xdr:col>0</xdr:col>
      <xdr:colOff>35718</xdr:colOff>
      <xdr:row>0</xdr:row>
      <xdr:rowOff>41672</xdr:rowOff>
    </xdr:from>
    <xdr:to>
      <xdr:col>3</xdr:col>
      <xdr:colOff>54768</xdr:colOff>
      <xdr:row>4</xdr:row>
      <xdr:rowOff>160734</xdr:rowOff>
    </xdr:to>
    <xdr:pic>
      <xdr:nvPicPr>
        <xdr:cNvPr id="8" name="Grafi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79825A-6C29-34D5-7EC6-6060A1F67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41672"/>
          <a:ext cx="76914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156376</xdr:colOff>
      <xdr:row>27</xdr:row>
      <xdr:rowOff>158364</xdr:rowOff>
    </xdr:from>
    <xdr:to>
      <xdr:col>18</xdr:col>
      <xdr:colOff>62285</xdr:colOff>
      <xdr:row>34</xdr:row>
      <xdr:rowOff>112975</xdr:rowOff>
    </xdr:to>
    <xdr:grpSp>
      <xdr:nvGrpSpPr>
        <xdr:cNvPr id="44" name="Gruppieren 43">
          <a:extLst>
            <a:ext uri="{FF2B5EF4-FFF2-40B4-BE49-F238E27FC236}">
              <a16:creationId xmlns:a16="http://schemas.microsoft.com/office/drawing/2014/main" id="{99C59311-408F-45CA-AA8E-391466731FFB}"/>
            </a:ext>
          </a:extLst>
        </xdr:cNvPr>
        <xdr:cNvGrpSpPr/>
      </xdr:nvGrpSpPr>
      <xdr:grpSpPr>
        <a:xfrm>
          <a:off x="651676" y="5254239"/>
          <a:ext cx="3868309" cy="1288111"/>
          <a:chOff x="659296" y="5233284"/>
          <a:chExt cx="3929269" cy="1234771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80FBEC13-240B-4259-A26D-9343FE76A890}"/>
              </a:ext>
            </a:extLst>
          </xdr:cNvPr>
          <xdr:cNvCxnSpPr/>
        </xdr:nvCxnSpPr>
        <xdr:spPr>
          <a:xfrm>
            <a:off x="659296" y="5686839"/>
            <a:ext cx="862053" cy="78121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D3BCCC7A-20E4-4502-B3D1-4E4FEBA06442}"/>
              </a:ext>
            </a:extLst>
          </xdr:cNvPr>
          <xdr:cNvCxnSpPr/>
        </xdr:nvCxnSpPr>
        <xdr:spPr>
          <a:xfrm>
            <a:off x="3721542" y="5241566"/>
            <a:ext cx="862053" cy="78121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C589F05E-9B03-4409-A856-0F2B8BB7D609}"/>
              </a:ext>
            </a:extLst>
          </xdr:cNvPr>
          <xdr:cNvCxnSpPr/>
        </xdr:nvCxnSpPr>
        <xdr:spPr>
          <a:xfrm flipH="1">
            <a:off x="1521349" y="6019469"/>
            <a:ext cx="3067216" cy="44858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16574E24-B58A-4D66-BAB1-CF511C405040}"/>
              </a:ext>
            </a:extLst>
          </xdr:cNvPr>
          <xdr:cNvCxnSpPr/>
        </xdr:nvCxnSpPr>
        <xdr:spPr>
          <a:xfrm flipH="1">
            <a:off x="662608" y="5233284"/>
            <a:ext cx="3067216" cy="44858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167640</xdr:colOff>
      <xdr:row>30</xdr:row>
      <xdr:rowOff>68580</xdr:rowOff>
    </xdr:from>
    <xdr:to>
      <xdr:col>7</xdr:col>
      <xdr:colOff>114300</xdr:colOff>
      <xdr:row>34</xdr:row>
      <xdr:rowOff>61893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BFF87F29-6C4D-40CA-9097-B29B2CBCB1C7}"/>
            </a:ext>
          </a:extLst>
        </xdr:cNvPr>
        <xdr:cNvCxnSpPr/>
      </xdr:nvCxnSpPr>
      <xdr:spPr>
        <a:xfrm>
          <a:off x="670560" y="5692140"/>
          <a:ext cx="1203960" cy="724833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34</xdr:row>
      <xdr:rowOff>99060</xdr:rowOff>
    </xdr:from>
    <xdr:to>
      <xdr:col>9</xdr:col>
      <xdr:colOff>205740</xdr:colOff>
      <xdr:row>36</xdr:row>
      <xdr:rowOff>152400</xdr:rowOff>
    </xdr:to>
    <xdr:cxnSp macro="">
      <xdr:nvCxnSpPr>
        <xdr:cNvPr id="9" name="Gerader Verbinder 8">
          <a:extLst>
            <a:ext uri="{FF2B5EF4-FFF2-40B4-BE49-F238E27FC236}">
              <a16:creationId xmlns:a16="http://schemas.microsoft.com/office/drawing/2014/main" id="{01A4BD15-10A3-4145-B1F4-C7214438CF93}"/>
            </a:ext>
          </a:extLst>
        </xdr:cNvPr>
        <xdr:cNvCxnSpPr/>
      </xdr:nvCxnSpPr>
      <xdr:spPr>
        <a:xfrm flipH="1" flipV="1">
          <a:off x="1539240" y="6454140"/>
          <a:ext cx="929640" cy="4191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87313</xdr:colOff>
      <xdr:row>27</xdr:row>
      <xdr:rowOff>159026</xdr:rowOff>
    </xdr:from>
    <xdr:to>
      <xdr:col>14</xdr:col>
      <xdr:colOff>192820</xdr:colOff>
      <xdr:row>32</xdr:row>
      <xdr:rowOff>174625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37220259-C570-49E5-8E1F-25136C3BC0DE}"/>
            </a:ext>
          </a:extLst>
        </xdr:cNvPr>
        <xdr:cNvCxnSpPr/>
      </xdr:nvCxnSpPr>
      <xdr:spPr>
        <a:xfrm flipH="1">
          <a:off x="3040063" y="5231089"/>
          <a:ext cx="597632" cy="9680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32</xdr:row>
      <xdr:rowOff>43732</xdr:rowOff>
    </xdr:from>
    <xdr:to>
      <xdr:col>18</xdr:col>
      <xdr:colOff>44727</xdr:colOff>
      <xdr:row>36</xdr:row>
      <xdr:rowOff>53340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92272090-805A-470C-A44C-6604AC66D94A}"/>
            </a:ext>
          </a:extLst>
        </xdr:cNvPr>
        <xdr:cNvCxnSpPr/>
      </xdr:nvCxnSpPr>
      <xdr:spPr>
        <a:xfrm flipH="1">
          <a:off x="3246120" y="6033052"/>
          <a:ext cx="1324887" cy="74112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182880</xdr:colOff>
      <xdr:row>27</xdr:row>
      <xdr:rowOff>101710</xdr:rowOff>
    </xdr:from>
    <xdr:to>
      <xdr:col>20</xdr:col>
      <xdr:colOff>39093</xdr:colOff>
      <xdr:row>31</xdr:row>
      <xdr:rowOff>143786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4B776E51-B4A3-4AB4-8192-A83D33261D6A}"/>
            </a:ext>
          </a:extLst>
        </xdr:cNvPr>
        <xdr:cNvCxnSpPr/>
      </xdr:nvCxnSpPr>
      <xdr:spPr>
        <a:xfrm>
          <a:off x="4206240" y="5176630"/>
          <a:ext cx="862053" cy="773596"/>
        </a:xfrm>
        <a:prstGeom prst="line">
          <a:avLst/>
        </a:prstGeom>
        <a:ln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663</xdr:colOff>
      <xdr:row>36</xdr:row>
      <xdr:rowOff>53010</xdr:rowOff>
    </xdr:from>
    <xdr:to>
      <xdr:col>19</xdr:col>
      <xdr:colOff>99060</xdr:colOff>
      <xdr:row>36</xdr:row>
      <xdr:rowOff>160020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07DA6C3F-55FF-42D0-8322-890E400B489D}"/>
            </a:ext>
          </a:extLst>
        </xdr:cNvPr>
        <xdr:cNvCxnSpPr/>
      </xdr:nvCxnSpPr>
      <xdr:spPr>
        <a:xfrm flipH="1" flipV="1">
          <a:off x="3269643" y="6773850"/>
          <a:ext cx="1607157" cy="107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113969</xdr:colOff>
      <xdr:row>31</xdr:row>
      <xdr:rowOff>142677</xdr:rowOff>
    </xdr:from>
    <xdr:to>
      <xdr:col>20</xdr:col>
      <xdr:colOff>83820</xdr:colOff>
      <xdr:row>32</xdr:row>
      <xdr:rowOff>26837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7762F199-BC4A-4E2C-9EC8-42BAC7484815}"/>
            </a:ext>
          </a:extLst>
        </xdr:cNvPr>
        <xdr:cNvCxnSpPr/>
      </xdr:nvCxnSpPr>
      <xdr:spPr>
        <a:xfrm flipH="1">
          <a:off x="4640249" y="5949117"/>
          <a:ext cx="472771" cy="67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243083</xdr:colOff>
      <xdr:row>37</xdr:row>
      <xdr:rowOff>31143</xdr:rowOff>
    </xdr:from>
    <xdr:to>
      <xdr:col>13</xdr:col>
      <xdr:colOff>53340</xdr:colOff>
      <xdr:row>41</xdr:row>
      <xdr:rowOff>36520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E914CC0F-9739-4EE7-B62D-200ABEF45FD8}"/>
            </a:ext>
          </a:extLst>
        </xdr:cNvPr>
        <xdr:cNvCxnSpPr/>
      </xdr:nvCxnSpPr>
      <xdr:spPr>
        <a:xfrm>
          <a:off x="2506223" y="6934863"/>
          <a:ext cx="816097" cy="73689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26</xdr:row>
      <xdr:rowOff>56466</xdr:rowOff>
    </xdr:from>
    <xdr:to>
      <xdr:col>14</xdr:col>
      <xdr:colOff>142792</xdr:colOff>
      <xdr:row>27</xdr:row>
      <xdr:rowOff>96078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C9B22BB6-7273-4605-AA33-5AE8993533B8}"/>
            </a:ext>
          </a:extLst>
        </xdr:cNvPr>
        <xdr:cNvCxnSpPr/>
      </xdr:nvCxnSpPr>
      <xdr:spPr>
        <a:xfrm>
          <a:off x="3421380" y="4948506"/>
          <a:ext cx="241852" cy="22249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50690</xdr:colOff>
      <xdr:row>32</xdr:row>
      <xdr:rowOff>50027</xdr:rowOff>
    </xdr:from>
    <xdr:to>
      <xdr:col>19</xdr:col>
      <xdr:colOff>50690</xdr:colOff>
      <xdr:row>36</xdr:row>
      <xdr:rowOff>152400</xdr:rowOff>
    </xdr:to>
    <xdr:cxnSp macro="">
      <xdr:nvCxnSpPr>
        <xdr:cNvPr id="32" name="Gerader Verbinder 31">
          <a:extLst>
            <a:ext uri="{FF2B5EF4-FFF2-40B4-BE49-F238E27FC236}">
              <a16:creationId xmlns:a16="http://schemas.microsoft.com/office/drawing/2014/main" id="{EF13767F-0C5E-4C0C-A603-0238EF3FEBAC}"/>
            </a:ext>
          </a:extLst>
        </xdr:cNvPr>
        <xdr:cNvCxnSpPr/>
      </xdr:nvCxnSpPr>
      <xdr:spPr>
        <a:xfrm>
          <a:off x="4828430" y="6039347"/>
          <a:ext cx="0" cy="833893"/>
        </a:xfrm>
        <a:prstGeom prst="line">
          <a:avLst/>
        </a:prstGeom>
        <a:ln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113305</xdr:colOff>
      <xdr:row>26</xdr:row>
      <xdr:rowOff>47046</xdr:rowOff>
    </xdr:from>
    <xdr:to>
      <xdr:col>13</xdr:col>
      <xdr:colOff>163001</xdr:colOff>
      <xdr:row>28</xdr:row>
      <xdr:rowOff>122252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1DE1C46A-C9C0-47F2-86D6-53A451D52588}"/>
            </a:ext>
          </a:extLst>
        </xdr:cNvPr>
        <xdr:cNvCxnSpPr/>
      </xdr:nvCxnSpPr>
      <xdr:spPr>
        <a:xfrm flipH="1">
          <a:off x="364765" y="4939086"/>
          <a:ext cx="3067216" cy="440966"/>
        </a:xfrm>
        <a:prstGeom prst="line">
          <a:avLst/>
        </a:prstGeom>
        <a:ln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70133</xdr:colOff>
      <xdr:row>33</xdr:row>
      <xdr:rowOff>38097</xdr:rowOff>
    </xdr:from>
    <xdr:to>
      <xdr:col>12</xdr:col>
      <xdr:colOff>70133</xdr:colOff>
      <xdr:row>36</xdr:row>
      <xdr:rowOff>25400</xdr:rowOff>
    </xdr:to>
    <xdr:cxnSp macro="">
      <xdr:nvCxnSpPr>
        <xdr:cNvPr id="38" name="Gerader Verbinder 37">
          <a:extLst>
            <a:ext uri="{FF2B5EF4-FFF2-40B4-BE49-F238E27FC236}">
              <a16:creationId xmlns:a16="http://schemas.microsoft.com/office/drawing/2014/main" id="{A9B5F231-E1A8-4D8D-A6B4-09A18BB036FF}"/>
            </a:ext>
          </a:extLst>
        </xdr:cNvPr>
        <xdr:cNvCxnSpPr/>
      </xdr:nvCxnSpPr>
      <xdr:spPr>
        <a:xfrm>
          <a:off x="3031542" y="6627665"/>
          <a:ext cx="0" cy="558803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133516</xdr:colOff>
      <xdr:row>34</xdr:row>
      <xdr:rowOff>114329</xdr:rowOff>
    </xdr:from>
    <xdr:to>
      <xdr:col>12</xdr:col>
      <xdr:colOff>230256</xdr:colOff>
      <xdr:row>36</xdr:row>
      <xdr:rowOff>158695</xdr:rowOff>
    </xdr:to>
    <xdr:grpSp>
      <xdr:nvGrpSpPr>
        <xdr:cNvPr id="45" name="Gruppieren 44">
          <a:extLst>
            <a:ext uri="{FF2B5EF4-FFF2-40B4-BE49-F238E27FC236}">
              <a16:creationId xmlns:a16="http://schemas.microsoft.com/office/drawing/2014/main" id="{7E80EF36-1440-480B-AEDF-B4F86FBC1B1C}"/>
            </a:ext>
          </a:extLst>
        </xdr:cNvPr>
        <xdr:cNvGrpSpPr/>
      </xdr:nvGrpSpPr>
      <xdr:grpSpPr>
        <a:xfrm>
          <a:off x="2114716" y="6543704"/>
          <a:ext cx="1087340" cy="425366"/>
          <a:chOff x="2076616" y="6804689"/>
          <a:chExt cx="1102580" cy="410126"/>
        </a:xfrm>
      </xdr:grpSpPr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CC048705-E2B8-41EA-9667-1DE86F3A8BAA}"/>
              </a:ext>
            </a:extLst>
          </xdr:cNvPr>
          <xdr:cNvCxnSpPr/>
        </xdr:nvCxnSpPr>
        <xdr:spPr>
          <a:xfrm>
            <a:off x="2076616" y="6921278"/>
            <a:ext cx="325671" cy="288949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Gerader Verbinder 10">
            <a:extLst>
              <a:ext uri="{FF2B5EF4-FFF2-40B4-BE49-F238E27FC236}">
                <a16:creationId xmlns:a16="http://schemas.microsoft.com/office/drawing/2014/main" id="{19EC7A21-FD15-4918-BDF3-93610FD1B21D}"/>
              </a:ext>
            </a:extLst>
          </xdr:cNvPr>
          <xdr:cNvCxnSpPr/>
        </xdr:nvCxnSpPr>
        <xdr:spPr>
          <a:xfrm>
            <a:off x="2856507" y="6810621"/>
            <a:ext cx="322689" cy="296569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Gerader Verbinder 40">
            <a:extLst>
              <a:ext uri="{FF2B5EF4-FFF2-40B4-BE49-F238E27FC236}">
                <a16:creationId xmlns:a16="http://schemas.microsoft.com/office/drawing/2014/main" id="{3998F9D2-3436-4327-B08B-9F6B5F83C9B5}"/>
              </a:ext>
            </a:extLst>
          </xdr:cNvPr>
          <xdr:cNvCxnSpPr/>
        </xdr:nvCxnSpPr>
        <xdr:spPr>
          <a:xfrm flipH="1">
            <a:off x="2085229" y="6804689"/>
            <a:ext cx="772271" cy="112946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Gerader Verbinder 42">
            <a:extLst>
              <a:ext uri="{FF2B5EF4-FFF2-40B4-BE49-F238E27FC236}">
                <a16:creationId xmlns:a16="http://schemas.microsoft.com/office/drawing/2014/main" id="{CF0A7B15-A265-452B-BBE9-37DBE572F2D1}"/>
              </a:ext>
            </a:extLst>
          </xdr:cNvPr>
          <xdr:cNvCxnSpPr/>
        </xdr:nvCxnSpPr>
        <xdr:spPr>
          <a:xfrm flipH="1">
            <a:off x="2397649" y="7101869"/>
            <a:ext cx="772271" cy="11294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45720</xdr:colOff>
      <xdr:row>40</xdr:row>
      <xdr:rowOff>101910</xdr:rowOff>
    </xdr:from>
    <xdr:to>
      <xdr:col>16</xdr:col>
      <xdr:colOff>53340</xdr:colOff>
      <xdr:row>41</xdr:row>
      <xdr:rowOff>28581</xdr:rowOff>
    </xdr:to>
    <xdr:cxnSp macro="">
      <xdr:nvCxnSpPr>
        <xdr:cNvPr id="46" name="Gerader Verbinder 45">
          <a:extLst>
            <a:ext uri="{FF2B5EF4-FFF2-40B4-BE49-F238E27FC236}">
              <a16:creationId xmlns:a16="http://schemas.microsoft.com/office/drawing/2014/main" id="{C41534DE-3FDB-4F36-B257-EC8EC364D75C}"/>
            </a:ext>
          </a:extLst>
        </xdr:cNvPr>
        <xdr:cNvCxnSpPr/>
      </xdr:nvCxnSpPr>
      <xdr:spPr>
        <a:xfrm flipH="1">
          <a:off x="3314700" y="7554270"/>
          <a:ext cx="762000" cy="109551"/>
        </a:xfrm>
        <a:prstGeom prst="line">
          <a:avLst/>
        </a:prstGeom>
        <a:ln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56284</xdr:colOff>
      <xdr:row>30</xdr:row>
      <xdr:rowOff>98451</xdr:rowOff>
    </xdr:from>
    <xdr:to>
      <xdr:col>11</xdr:col>
      <xdr:colOff>101600</xdr:colOff>
      <xdr:row>30</xdr:row>
      <xdr:rowOff>186171</xdr:rowOff>
    </xdr:to>
    <xdr:cxnSp macro="">
      <xdr:nvCxnSpPr>
        <xdr:cNvPr id="47" name="Gerader Verbinder 46">
          <a:extLst>
            <a:ext uri="{FF2B5EF4-FFF2-40B4-BE49-F238E27FC236}">
              <a16:creationId xmlns:a16="http://schemas.microsoft.com/office/drawing/2014/main" id="{22A10F30-994F-470D-8594-6CC47E6BBD4A}"/>
            </a:ext>
          </a:extLst>
        </xdr:cNvPr>
        <xdr:cNvCxnSpPr/>
      </xdr:nvCxnSpPr>
      <xdr:spPr>
        <a:xfrm flipH="1">
          <a:off x="2277341" y="6116519"/>
          <a:ext cx="538884" cy="87720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28983</xdr:colOff>
      <xdr:row>33</xdr:row>
      <xdr:rowOff>147205</xdr:rowOff>
    </xdr:from>
    <xdr:to>
      <xdr:col>10</xdr:col>
      <xdr:colOff>28983</xdr:colOff>
      <xdr:row>36</xdr:row>
      <xdr:rowOff>104991</xdr:rowOff>
    </xdr:to>
    <xdr:cxnSp macro="">
      <xdr:nvCxnSpPr>
        <xdr:cNvPr id="57" name="Gerader Verbinder 56">
          <a:extLst>
            <a:ext uri="{FF2B5EF4-FFF2-40B4-BE49-F238E27FC236}">
              <a16:creationId xmlns:a16="http://schemas.microsoft.com/office/drawing/2014/main" id="{01621AD8-6AE6-48D7-87D3-786FAD0B61C0}"/>
            </a:ext>
          </a:extLst>
        </xdr:cNvPr>
        <xdr:cNvCxnSpPr/>
      </xdr:nvCxnSpPr>
      <xdr:spPr>
        <a:xfrm>
          <a:off x="2496824" y="6736773"/>
          <a:ext cx="0" cy="529286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251129</xdr:colOff>
      <xdr:row>27</xdr:row>
      <xdr:rowOff>86095</xdr:rowOff>
    </xdr:from>
    <xdr:to>
      <xdr:col>16</xdr:col>
      <xdr:colOff>243840</xdr:colOff>
      <xdr:row>27</xdr:row>
      <xdr:rowOff>156377</xdr:rowOff>
    </xdr:to>
    <xdr:cxnSp macro="">
      <xdr:nvCxnSpPr>
        <xdr:cNvPr id="65" name="Gerader Verbinder 64">
          <a:extLst>
            <a:ext uri="{FF2B5EF4-FFF2-40B4-BE49-F238E27FC236}">
              <a16:creationId xmlns:a16="http://schemas.microsoft.com/office/drawing/2014/main" id="{E9E80DAD-F492-4180-BA57-3B3C23CAA630}"/>
            </a:ext>
          </a:extLst>
        </xdr:cNvPr>
        <xdr:cNvCxnSpPr/>
      </xdr:nvCxnSpPr>
      <xdr:spPr>
        <a:xfrm flipH="1">
          <a:off x="3771569" y="5161015"/>
          <a:ext cx="495631" cy="702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137160</xdr:colOff>
      <xdr:row>28</xdr:row>
      <xdr:rowOff>163146</xdr:rowOff>
    </xdr:from>
    <xdr:to>
      <xdr:col>2</xdr:col>
      <xdr:colOff>127552</xdr:colOff>
      <xdr:row>30</xdr:row>
      <xdr:rowOff>19878</xdr:rowOff>
    </xdr:to>
    <xdr:cxnSp macro="">
      <xdr:nvCxnSpPr>
        <xdr:cNvPr id="66" name="Gerader Verbinder 65">
          <a:extLst>
            <a:ext uri="{FF2B5EF4-FFF2-40B4-BE49-F238E27FC236}">
              <a16:creationId xmlns:a16="http://schemas.microsoft.com/office/drawing/2014/main" id="{013EF1A7-421E-4BA0-B48A-BD54FFFE77E5}"/>
            </a:ext>
          </a:extLst>
        </xdr:cNvPr>
        <xdr:cNvCxnSpPr/>
      </xdr:nvCxnSpPr>
      <xdr:spPr>
        <a:xfrm>
          <a:off x="388620" y="5420946"/>
          <a:ext cx="241852" cy="222492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99060</xdr:colOff>
      <xdr:row>32</xdr:row>
      <xdr:rowOff>47261</xdr:rowOff>
    </xdr:from>
    <xdr:to>
      <xdr:col>19</xdr:col>
      <xdr:colOff>53340</xdr:colOff>
      <xdr:row>32</xdr:row>
      <xdr:rowOff>60960</xdr:rowOff>
    </xdr:to>
    <xdr:cxnSp macro="">
      <xdr:nvCxnSpPr>
        <xdr:cNvPr id="68" name="Gerader Verbinder 67">
          <a:extLst>
            <a:ext uri="{FF2B5EF4-FFF2-40B4-BE49-F238E27FC236}">
              <a16:creationId xmlns:a16="http://schemas.microsoft.com/office/drawing/2014/main" id="{CF833DF0-FE0E-4A9E-98F2-954A106D591C}"/>
            </a:ext>
          </a:extLst>
        </xdr:cNvPr>
        <xdr:cNvCxnSpPr/>
      </xdr:nvCxnSpPr>
      <xdr:spPr>
        <a:xfrm flipH="1" flipV="1">
          <a:off x="4625340" y="6036581"/>
          <a:ext cx="205740" cy="136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74444</xdr:colOff>
      <xdr:row>31</xdr:row>
      <xdr:rowOff>129537</xdr:rowOff>
    </xdr:from>
    <xdr:to>
      <xdr:col>12</xdr:col>
      <xdr:colOff>74444</xdr:colOff>
      <xdr:row>33</xdr:row>
      <xdr:rowOff>53337</xdr:rowOff>
    </xdr:to>
    <xdr:cxnSp macro="">
      <xdr:nvCxnSpPr>
        <xdr:cNvPr id="74" name="Gerader Verbinder 73">
          <a:extLst>
            <a:ext uri="{FF2B5EF4-FFF2-40B4-BE49-F238E27FC236}">
              <a16:creationId xmlns:a16="http://schemas.microsoft.com/office/drawing/2014/main" id="{35D0F40D-3BB4-4275-9A8B-8FFF9649EA34}"/>
            </a:ext>
          </a:extLst>
        </xdr:cNvPr>
        <xdr:cNvCxnSpPr/>
      </xdr:nvCxnSpPr>
      <xdr:spPr>
        <a:xfrm>
          <a:off x="3035853" y="6338105"/>
          <a:ext cx="0" cy="304800"/>
        </a:xfrm>
        <a:prstGeom prst="line">
          <a:avLst/>
        </a:prstGeom>
        <a:ln w="19050">
          <a:solidFill>
            <a:srgbClr val="FF0000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30022</xdr:colOff>
      <xdr:row>32</xdr:row>
      <xdr:rowOff>25977</xdr:rowOff>
    </xdr:from>
    <xdr:to>
      <xdr:col>10</xdr:col>
      <xdr:colOff>30022</xdr:colOff>
      <xdr:row>33</xdr:row>
      <xdr:rowOff>146035</xdr:rowOff>
    </xdr:to>
    <xdr:cxnSp macro="">
      <xdr:nvCxnSpPr>
        <xdr:cNvPr id="75" name="Gerader Verbinder 74">
          <a:extLst>
            <a:ext uri="{FF2B5EF4-FFF2-40B4-BE49-F238E27FC236}">
              <a16:creationId xmlns:a16="http://schemas.microsoft.com/office/drawing/2014/main" id="{6392EF91-D8EB-4D65-98C7-8FAC191B0AD7}"/>
            </a:ext>
          </a:extLst>
        </xdr:cNvPr>
        <xdr:cNvCxnSpPr/>
      </xdr:nvCxnSpPr>
      <xdr:spPr>
        <a:xfrm>
          <a:off x="2497863" y="6425045"/>
          <a:ext cx="0" cy="310558"/>
        </a:xfrm>
        <a:prstGeom prst="line">
          <a:avLst/>
        </a:prstGeom>
        <a:ln w="19050">
          <a:solidFill>
            <a:srgbClr val="FF0000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98414</xdr:colOff>
      <xdr:row>30</xdr:row>
      <xdr:rowOff>101600</xdr:rowOff>
    </xdr:from>
    <xdr:to>
      <xdr:col>11</xdr:col>
      <xdr:colOff>98414</xdr:colOff>
      <xdr:row>34</xdr:row>
      <xdr:rowOff>168485</xdr:rowOff>
    </xdr:to>
    <xdr:cxnSp macro="">
      <xdr:nvCxnSpPr>
        <xdr:cNvPr id="78" name="Gerader Verbinder 77">
          <a:extLst>
            <a:ext uri="{FF2B5EF4-FFF2-40B4-BE49-F238E27FC236}">
              <a16:creationId xmlns:a16="http://schemas.microsoft.com/office/drawing/2014/main" id="{6EE58761-5B12-488F-A981-233A8F46FA3C}"/>
            </a:ext>
          </a:extLst>
        </xdr:cNvPr>
        <xdr:cNvCxnSpPr/>
      </xdr:nvCxnSpPr>
      <xdr:spPr>
        <a:xfrm>
          <a:off x="2845847" y="5710767"/>
          <a:ext cx="0" cy="795018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46475</xdr:colOff>
      <xdr:row>34</xdr:row>
      <xdr:rowOff>21648</xdr:rowOff>
    </xdr:from>
    <xdr:to>
      <xdr:col>9</xdr:col>
      <xdr:colOff>46475</xdr:colOff>
      <xdr:row>35</xdr:row>
      <xdr:rowOff>76948</xdr:rowOff>
    </xdr:to>
    <xdr:cxnSp macro="">
      <xdr:nvCxnSpPr>
        <xdr:cNvPr id="79" name="Gerader Verbinder 78">
          <a:extLst>
            <a:ext uri="{FF2B5EF4-FFF2-40B4-BE49-F238E27FC236}">
              <a16:creationId xmlns:a16="http://schemas.microsoft.com/office/drawing/2014/main" id="{1BDCED4C-6B9B-40AF-9418-7A97CCDA94C7}"/>
            </a:ext>
          </a:extLst>
        </xdr:cNvPr>
        <xdr:cNvCxnSpPr/>
      </xdr:nvCxnSpPr>
      <xdr:spPr>
        <a:xfrm>
          <a:off x="2267532" y="6801716"/>
          <a:ext cx="0" cy="24580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50805</xdr:colOff>
      <xdr:row>30</xdr:row>
      <xdr:rowOff>180338</xdr:rowOff>
    </xdr:from>
    <xdr:to>
      <xdr:col>9</xdr:col>
      <xdr:colOff>50805</xdr:colOff>
      <xdr:row>33</xdr:row>
      <xdr:rowOff>181841</xdr:rowOff>
    </xdr:to>
    <xdr:cxnSp macro="">
      <xdr:nvCxnSpPr>
        <xdr:cNvPr id="81" name="Gerader Verbinder 80">
          <a:extLst>
            <a:ext uri="{FF2B5EF4-FFF2-40B4-BE49-F238E27FC236}">
              <a16:creationId xmlns:a16="http://schemas.microsoft.com/office/drawing/2014/main" id="{CEC8427B-B3AD-4FA3-AE0C-E5C6026F2032}"/>
            </a:ext>
          </a:extLst>
        </xdr:cNvPr>
        <xdr:cNvCxnSpPr/>
      </xdr:nvCxnSpPr>
      <xdr:spPr>
        <a:xfrm>
          <a:off x="2271862" y="6198406"/>
          <a:ext cx="0" cy="573003"/>
        </a:xfrm>
        <a:prstGeom prst="line">
          <a:avLst/>
        </a:prstGeom>
        <a:ln w="19050">
          <a:solidFill>
            <a:srgbClr val="FF0000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23349</xdr:colOff>
      <xdr:row>31</xdr:row>
      <xdr:rowOff>138546</xdr:rowOff>
    </xdr:from>
    <xdr:to>
      <xdr:col>12</xdr:col>
      <xdr:colOff>73602</xdr:colOff>
      <xdr:row>32</xdr:row>
      <xdr:rowOff>21167</xdr:rowOff>
    </xdr:to>
    <xdr:cxnSp macro="">
      <xdr:nvCxnSpPr>
        <xdr:cNvPr id="90" name="Gerader Verbinder 89">
          <a:extLst>
            <a:ext uri="{FF2B5EF4-FFF2-40B4-BE49-F238E27FC236}">
              <a16:creationId xmlns:a16="http://schemas.microsoft.com/office/drawing/2014/main" id="{8110ED25-EC97-4E94-BDDC-744662C1CBFD}"/>
            </a:ext>
          </a:extLst>
        </xdr:cNvPr>
        <xdr:cNvCxnSpPr/>
      </xdr:nvCxnSpPr>
      <xdr:spPr>
        <a:xfrm flipH="1">
          <a:off x="2491190" y="6347114"/>
          <a:ext cx="543821" cy="73121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89747</xdr:colOff>
      <xdr:row>30</xdr:row>
      <xdr:rowOff>96520</xdr:rowOff>
    </xdr:from>
    <xdr:to>
      <xdr:col>12</xdr:col>
      <xdr:colOff>73602</xdr:colOff>
      <xdr:row>31</xdr:row>
      <xdr:rowOff>134216</xdr:rowOff>
    </xdr:to>
    <xdr:cxnSp macro="">
      <xdr:nvCxnSpPr>
        <xdr:cNvPr id="91" name="Gerader Verbinder 90">
          <a:extLst>
            <a:ext uri="{FF2B5EF4-FFF2-40B4-BE49-F238E27FC236}">
              <a16:creationId xmlns:a16="http://schemas.microsoft.com/office/drawing/2014/main" id="{7913DD20-DCA1-4EFC-8CF7-FA62D96D3FC4}"/>
            </a:ext>
          </a:extLst>
        </xdr:cNvPr>
        <xdr:cNvCxnSpPr/>
      </xdr:nvCxnSpPr>
      <xdr:spPr>
        <a:xfrm flipH="1" flipV="1">
          <a:off x="2804372" y="6114588"/>
          <a:ext cx="230639" cy="228196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30</xdr:row>
      <xdr:rowOff>186171</xdr:rowOff>
    </xdr:from>
    <xdr:to>
      <xdr:col>10</xdr:col>
      <xdr:colOff>29633</xdr:colOff>
      <xdr:row>32</xdr:row>
      <xdr:rowOff>27944</xdr:rowOff>
    </xdr:to>
    <xdr:cxnSp macro="">
      <xdr:nvCxnSpPr>
        <xdr:cNvPr id="94" name="Gerader Verbinder 93">
          <a:extLst>
            <a:ext uri="{FF2B5EF4-FFF2-40B4-BE49-F238E27FC236}">
              <a16:creationId xmlns:a16="http://schemas.microsoft.com/office/drawing/2014/main" id="{59CF30ED-A305-4021-8F83-FA9C86CE3620}"/>
            </a:ext>
          </a:extLst>
        </xdr:cNvPr>
        <xdr:cNvCxnSpPr/>
      </xdr:nvCxnSpPr>
      <xdr:spPr>
        <a:xfrm flipH="1" flipV="1">
          <a:off x="2268682" y="6204239"/>
          <a:ext cx="228792" cy="222773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138051</xdr:colOff>
      <xdr:row>33</xdr:row>
      <xdr:rowOff>10677</xdr:rowOff>
    </xdr:from>
    <xdr:to>
      <xdr:col>12</xdr:col>
      <xdr:colOff>79375</xdr:colOff>
      <xdr:row>34</xdr:row>
      <xdr:rowOff>129540</xdr:rowOff>
    </xdr:to>
    <xdr:cxnSp macro="">
      <xdr:nvCxnSpPr>
        <xdr:cNvPr id="100" name="Gerader Verbinder 99">
          <a:extLst>
            <a:ext uri="{FF2B5EF4-FFF2-40B4-BE49-F238E27FC236}">
              <a16:creationId xmlns:a16="http://schemas.microsoft.com/office/drawing/2014/main" id="{AFD15E4F-66AF-4D91-8C16-3F43FDC02A3E}"/>
            </a:ext>
          </a:extLst>
        </xdr:cNvPr>
        <xdr:cNvCxnSpPr/>
      </xdr:nvCxnSpPr>
      <xdr:spPr>
        <a:xfrm flipH="1">
          <a:off x="2844739" y="6225740"/>
          <a:ext cx="187386" cy="309363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14483</xdr:colOff>
      <xdr:row>36</xdr:row>
      <xdr:rowOff>114963</xdr:rowOff>
    </xdr:from>
    <xdr:to>
      <xdr:col>16</xdr:col>
      <xdr:colOff>35754</xdr:colOff>
      <xdr:row>40</xdr:row>
      <xdr:rowOff>83820</xdr:rowOff>
    </xdr:to>
    <xdr:cxnSp macro="">
      <xdr:nvCxnSpPr>
        <xdr:cNvPr id="107" name="Gerader Verbinder 106">
          <a:extLst>
            <a:ext uri="{FF2B5EF4-FFF2-40B4-BE49-F238E27FC236}">
              <a16:creationId xmlns:a16="http://schemas.microsoft.com/office/drawing/2014/main" id="{EEA008DB-FCAA-431B-9422-9085AB2AF1A1}"/>
            </a:ext>
          </a:extLst>
        </xdr:cNvPr>
        <xdr:cNvCxnSpPr/>
      </xdr:nvCxnSpPr>
      <xdr:spPr>
        <a:xfrm>
          <a:off x="3283463" y="6835803"/>
          <a:ext cx="775651" cy="70037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36</xdr:row>
      <xdr:rowOff>48370</xdr:rowOff>
    </xdr:from>
    <xdr:to>
      <xdr:col>4</xdr:col>
      <xdr:colOff>175260</xdr:colOff>
      <xdr:row>37</xdr:row>
      <xdr:rowOff>145852</xdr:rowOff>
    </xdr:to>
    <xdr:cxnSp macro="">
      <xdr:nvCxnSpPr>
        <xdr:cNvPr id="111" name="Gerader Verbinder 110">
          <a:extLst>
            <a:ext uri="{FF2B5EF4-FFF2-40B4-BE49-F238E27FC236}">
              <a16:creationId xmlns:a16="http://schemas.microsoft.com/office/drawing/2014/main" id="{B48B123B-87C9-419A-9D66-968274EF61AF}"/>
            </a:ext>
          </a:extLst>
        </xdr:cNvPr>
        <xdr:cNvCxnSpPr/>
      </xdr:nvCxnSpPr>
      <xdr:spPr>
        <a:xfrm>
          <a:off x="868680" y="6769210"/>
          <a:ext cx="312420" cy="280362"/>
        </a:xfrm>
        <a:prstGeom prst="line">
          <a:avLst/>
        </a:prstGeom>
        <a:ln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35</xdr:row>
      <xdr:rowOff>47995</xdr:rowOff>
    </xdr:from>
    <xdr:to>
      <xdr:col>8</xdr:col>
      <xdr:colOff>68580</xdr:colOff>
      <xdr:row>36</xdr:row>
      <xdr:rowOff>36921</xdr:rowOff>
    </xdr:to>
    <xdr:cxnSp macro="">
      <xdr:nvCxnSpPr>
        <xdr:cNvPr id="112" name="Gerader Verbinder 111">
          <a:extLst>
            <a:ext uri="{FF2B5EF4-FFF2-40B4-BE49-F238E27FC236}">
              <a16:creationId xmlns:a16="http://schemas.microsoft.com/office/drawing/2014/main" id="{0A7C9748-3698-4EBD-945E-7AC9B1FE7F34}"/>
            </a:ext>
          </a:extLst>
        </xdr:cNvPr>
        <xdr:cNvCxnSpPr/>
      </xdr:nvCxnSpPr>
      <xdr:spPr>
        <a:xfrm flipH="1">
          <a:off x="868680" y="6585955"/>
          <a:ext cx="1211580" cy="1718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198120</xdr:colOff>
      <xdr:row>36</xdr:row>
      <xdr:rowOff>169915</xdr:rowOff>
    </xdr:from>
    <xdr:to>
      <xdr:col>9</xdr:col>
      <xdr:colOff>152400</xdr:colOff>
      <xdr:row>37</xdr:row>
      <xdr:rowOff>158841</xdr:rowOff>
    </xdr:to>
    <xdr:cxnSp macro="">
      <xdr:nvCxnSpPr>
        <xdr:cNvPr id="114" name="Gerader Verbinder 113">
          <a:extLst>
            <a:ext uri="{FF2B5EF4-FFF2-40B4-BE49-F238E27FC236}">
              <a16:creationId xmlns:a16="http://schemas.microsoft.com/office/drawing/2014/main" id="{23C8F6DC-0D7C-42E2-9EB0-DD44D108A952}"/>
            </a:ext>
          </a:extLst>
        </xdr:cNvPr>
        <xdr:cNvCxnSpPr/>
      </xdr:nvCxnSpPr>
      <xdr:spPr>
        <a:xfrm flipH="1">
          <a:off x="1203960" y="6890755"/>
          <a:ext cx="1211580" cy="1718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40384</xdr:colOff>
      <xdr:row>34</xdr:row>
      <xdr:rowOff>173597</xdr:rowOff>
    </xdr:from>
    <xdr:to>
      <xdr:col>12</xdr:col>
      <xdr:colOff>77932</xdr:colOff>
      <xdr:row>36</xdr:row>
      <xdr:rowOff>106896</xdr:rowOff>
    </xdr:to>
    <xdr:grpSp>
      <xdr:nvGrpSpPr>
        <xdr:cNvPr id="48" name="Gruppieren 47">
          <a:extLst>
            <a:ext uri="{FF2B5EF4-FFF2-40B4-BE49-F238E27FC236}">
              <a16:creationId xmlns:a16="http://schemas.microsoft.com/office/drawing/2014/main" id="{5B9371D6-35BD-41DC-8061-6A443CAAE9E0}"/>
            </a:ext>
          </a:extLst>
        </xdr:cNvPr>
        <xdr:cNvGrpSpPr/>
      </xdr:nvGrpSpPr>
      <xdr:grpSpPr>
        <a:xfrm>
          <a:off x="2269234" y="6602972"/>
          <a:ext cx="780498" cy="314299"/>
          <a:chOff x="2076616" y="6804689"/>
          <a:chExt cx="1102580" cy="410126"/>
        </a:xfrm>
      </xdr:grpSpPr>
      <xdr:cxnSp macro="">
        <xdr:nvCxnSpPr>
          <xdr:cNvPr id="49" name="Gerader Verbinder 48">
            <a:extLst>
              <a:ext uri="{FF2B5EF4-FFF2-40B4-BE49-F238E27FC236}">
                <a16:creationId xmlns:a16="http://schemas.microsoft.com/office/drawing/2014/main" id="{9E01F9E8-70EF-4FC1-B796-992AECB37167}"/>
              </a:ext>
            </a:extLst>
          </xdr:cNvPr>
          <xdr:cNvCxnSpPr/>
        </xdr:nvCxnSpPr>
        <xdr:spPr>
          <a:xfrm>
            <a:off x="2076616" y="6921278"/>
            <a:ext cx="325671" cy="288949"/>
          </a:xfrm>
          <a:prstGeom prst="line">
            <a:avLst/>
          </a:prstGeom>
          <a:ln w="12700">
            <a:solidFill>
              <a:srgbClr val="FF0000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Gerader Verbinder 49">
            <a:extLst>
              <a:ext uri="{FF2B5EF4-FFF2-40B4-BE49-F238E27FC236}">
                <a16:creationId xmlns:a16="http://schemas.microsoft.com/office/drawing/2014/main" id="{2A2F0C25-B791-48CE-BF5E-7E3351BB3AB3}"/>
              </a:ext>
            </a:extLst>
          </xdr:cNvPr>
          <xdr:cNvCxnSpPr/>
        </xdr:nvCxnSpPr>
        <xdr:spPr>
          <a:xfrm>
            <a:off x="2856507" y="6810621"/>
            <a:ext cx="322689" cy="296569"/>
          </a:xfrm>
          <a:prstGeom prst="line">
            <a:avLst/>
          </a:prstGeom>
          <a:ln w="12700">
            <a:solidFill>
              <a:srgbClr val="FF0000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Gerader Verbinder 50">
            <a:extLst>
              <a:ext uri="{FF2B5EF4-FFF2-40B4-BE49-F238E27FC236}">
                <a16:creationId xmlns:a16="http://schemas.microsoft.com/office/drawing/2014/main" id="{B5C4A20A-E59F-4764-80FB-E27BF3263369}"/>
              </a:ext>
            </a:extLst>
          </xdr:cNvPr>
          <xdr:cNvCxnSpPr/>
        </xdr:nvCxnSpPr>
        <xdr:spPr>
          <a:xfrm flipH="1">
            <a:off x="2085229" y="6804689"/>
            <a:ext cx="772271" cy="112946"/>
          </a:xfrm>
          <a:prstGeom prst="line">
            <a:avLst/>
          </a:prstGeom>
          <a:ln w="12700">
            <a:solidFill>
              <a:srgbClr val="FF0000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Gerader Verbinder 51">
            <a:extLst>
              <a:ext uri="{FF2B5EF4-FFF2-40B4-BE49-F238E27FC236}">
                <a16:creationId xmlns:a16="http://schemas.microsoft.com/office/drawing/2014/main" id="{40404E28-C16E-4D51-BF8B-C378FD5F930F}"/>
              </a:ext>
            </a:extLst>
          </xdr:cNvPr>
          <xdr:cNvCxnSpPr/>
        </xdr:nvCxnSpPr>
        <xdr:spPr>
          <a:xfrm flipH="1">
            <a:off x="2397649" y="7101869"/>
            <a:ext cx="772271" cy="112946"/>
          </a:xfrm>
          <a:prstGeom prst="line">
            <a:avLst/>
          </a:prstGeom>
          <a:ln w="12700">
            <a:solidFill>
              <a:srgbClr val="FF0000"/>
            </a:solidFill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34</xdr:row>
      <xdr:rowOff>60960</xdr:rowOff>
    </xdr:from>
    <xdr:to>
      <xdr:col>8</xdr:col>
      <xdr:colOff>167640</xdr:colOff>
      <xdr:row>35</xdr:row>
      <xdr:rowOff>61582</xdr:rowOff>
    </xdr:to>
    <xdr:cxnSp macro="">
      <xdr:nvCxnSpPr>
        <xdr:cNvPr id="59" name="Gerader Verbinder 58">
          <a:extLst>
            <a:ext uri="{FF2B5EF4-FFF2-40B4-BE49-F238E27FC236}">
              <a16:creationId xmlns:a16="http://schemas.microsoft.com/office/drawing/2014/main" id="{2F823884-CD26-4E84-BBFE-529B0057A48D}"/>
            </a:ext>
          </a:extLst>
        </xdr:cNvPr>
        <xdr:cNvCxnSpPr/>
      </xdr:nvCxnSpPr>
      <xdr:spPr>
        <a:xfrm>
          <a:off x="1874520" y="6416040"/>
          <a:ext cx="304800" cy="183502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35</xdr:row>
      <xdr:rowOff>116575</xdr:rowOff>
    </xdr:from>
    <xdr:to>
      <xdr:col>8</xdr:col>
      <xdr:colOff>129540</xdr:colOff>
      <xdr:row>36</xdr:row>
      <xdr:rowOff>20138</xdr:rowOff>
    </xdr:to>
    <xdr:cxnSp macro="">
      <xdr:nvCxnSpPr>
        <xdr:cNvPr id="61" name="Gerader Verbinder 60">
          <a:extLst>
            <a:ext uri="{FF2B5EF4-FFF2-40B4-BE49-F238E27FC236}">
              <a16:creationId xmlns:a16="http://schemas.microsoft.com/office/drawing/2014/main" id="{19E39C45-B603-4D00-979F-78B396A6B14E}"/>
            </a:ext>
          </a:extLst>
        </xdr:cNvPr>
        <xdr:cNvCxnSpPr/>
      </xdr:nvCxnSpPr>
      <xdr:spPr>
        <a:xfrm flipH="1">
          <a:off x="1531620" y="6654535"/>
          <a:ext cx="609600" cy="8644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36</xdr:row>
      <xdr:rowOff>124195</xdr:rowOff>
    </xdr:from>
    <xdr:to>
      <xdr:col>9</xdr:col>
      <xdr:colOff>83820</xdr:colOff>
      <xdr:row>37</xdr:row>
      <xdr:rowOff>37483</xdr:rowOff>
    </xdr:to>
    <xdr:cxnSp macro="">
      <xdr:nvCxnSpPr>
        <xdr:cNvPr id="62" name="Gerader Verbinder 61">
          <a:extLst>
            <a:ext uri="{FF2B5EF4-FFF2-40B4-BE49-F238E27FC236}">
              <a16:creationId xmlns:a16="http://schemas.microsoft.com/office/drawing/2014/main" id="{E7491093-D1E9-48B9-85D5-0CD3A0DAF267}"/>
            </a:ext>
          </a:extLst>
        </xdr:cNvPr>
        <xdr:cNvCxnSpPr/>
      </xdr:nvCxnSpPr>
      <xdr:spPr>
        <a:xfrm flipH="1">
          <a:off x="1668780" y="6845035"/>
          <a:ext cx="678180" cy="961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</xdr:colOff>
      <xdr:row>36</xdr:row>
      <xdr:rowOff>25510</xdr:rowOff>
    </xdr:from>
    <xdr:to>
      <xdr:col>7</xdr:col>
      <xdr:colOff>15240</xdr:colOff>
      <xdr:row>37</xdr:row>
      <xdr:rowOff>20421</xdr:rowOff>
    </xdr:to>
    <xdr:cxnSp macro="">
      <xdr:nvCxnSpPr>
        <xdr:cNvPr id="67" name="Gerader Verbinder 66">
          <a:extLst>
            <a:ext uri="{FF2B5EF4-FFF2-40B4-BE49-F238E27FC236}">
              <a16:creationId xmlns:a16="http://schemas.microsoft.com/office/drawing/2014/main" id="{E9EDB0D9-5E28-4A1A-94E1-6CCCAC62BA56}"/>
            </a:ext>
          </a:extLst>
        </xdr:cNvPr>
        <xdr:cNvCxnSpPr/>
      </xdr:nvCxnSpPr>
      <xdr:spPr>
        <a:xfrm>
          <a:off x="1577340" y="6746350"/>
          <a:ext cx="198120" cy="177791"/>
        </a:xfrm>
        <a:prstGeom prst="line">
          <a:avLst/>
        </a:prstGeom>
        <a:ln>
          <a:solidFill>
            <a:srgbClr val="FF0000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83063</xdr:colOff>
      <xdr:row>37</xdr:row>
      <xdr:rowOff>23523</xdr:rowOff>
    </xdr:from>
    <xdr:to>
      <xdr:col>11</xdr:col>
      <xdr:colOff>205740</xdr:colOff>
      <xdr:row>38</xdr:row>
      <xdr:rowOff>178471</xdr:rowOff>
    </xdr:to>
    <xdr:cxnSp macro="">
      <xdr:nvCxnSpPr>
        <xdr:cNvPr id="69" name="Gerader Verbinder 68">
          <a:extLst>
            <a:ext uri="{FF2B5EF4-FFF2-40B4-BE49-F238E27FC236}">
              <a16:creationId xmlns:a16="http://schemas.microsoft.com/office/drawing/2014/main" id="{9FB4C3E6-E9DB-4213-BE55-EFE8E03F3F4C}"/>
            </a:ext>
          </a:extLst>
        </xdr:cNvPr>
        <xdr:cNvCxnSpPr/>
      </xdr:nvCxnSpPr>
      <xdr:spPr>
        <a:xfrm>
          <a:off x="2597663" y="6927243"/>
          <a:ext cx="374137" cy="337828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174503</xdr:colOff>
      <xdr:row>36</xdr:row>
      <xdr:rowOff>130203</xdr:rowOff>
    </xdr:from>
    <xdr:to>
      <xdr:col>14</xdr:col>
      <xdr:colOff>45720</xdr:colOff>
      <xdr:row>38</xdr:row>
      <xdr:rowOff>102271</xdr:rowOff>
    </xdr:to>
    <xdr:cxnSp macro="">
      <xdr:nvCxnSpPr>
        <xdr:cNvPr id="70" name="Gerader Verbinder 69">
          <a:extLst>
            <a:ext uri="{FF2B5EF4-FFF2-40B4-BE49-F238E27FC236}">
              <a16:creationId xmlns:a16="http://schemas.microsoft.com/office/drawing/2014/main" id="{7DF363BD-AE1F-4D9B-84BE-841F49C3B08A}"/>
            </a:ext>
          </a:extLst>
        </xdr:cNvPr>
        <xdr:cNvCxnSpPr/>
      </xdr:nvCxnSpPr>
      <xdr:spPr>
        <a:xfrm>
          <a:off x="3192023" y="6851043"/>
          <a:ext cx="374137" cy="337828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160020</xdr:colOff>
      <xdr:row>38</xdr:row>
      <xdr:rowOff>58527</xdr:rowOff>
    </xdr:from>
    <xdr:to>
      <xdr:col>13</xdr:col>
      <xdr:colOff>243840</xdr:colOff>
      <xdr:row>38</xdr:row>
      <xdr:rowOff>142881</xdr:rowOff>
    </xdr:to>
    <xdr:cxnSp macro="">
      <xdr:nvCxnSpPr>
        <xdr:cNvPr id="71" name="Gerader Verbinder 70">
          <a:extLst>
            <a:ext uri="{FF2B5EF4-FFF2-40B4-BE49-F238E27FC236}">
              <a16:creationId xmlns:a16="http://schemas.microsoft.com/office/drawing/2014/main" id="{4F611A47-ADCA-40DF-A301-64444C90C0A8}"/>
            </a:ext>
          </a:extLst>
        </xdr:cNvPr>
        <xdr:cNvCxnSpPr/>
      </xdr:nvCxnSpPr>
      <xdr:spPr>
        <a:xfrm flipH="1">
          <a:off x="2926080" y="7145127"/>
          <a:ext cx="586740" cy="84354"/>
        </a:xfrm>
        <a:prstGeom prst="line">
          <a:avLst/>
        </a:prstGeom>
        <a:ln>
          <a:solidFill>
            <a:srgbClr val="FF0000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67194</xdr:colOff>
      <xdr:row>36</xdr:row>
      <xdr:rowOff>23709</xdr:rowOff>
    </xdr:from>
    <xdr:to>
      <xdr:col>16</xdr:col>
      <xdr:colOff>214746</xdr:colOff>
      <xdr:row>39</xdr:row>
      <xdr:rowOff>103909</xdr:rowOff>
    </xdr:to>
    <xdr:cxnSp macro="">
      <xdr:nvCxnSpPr>
        <xdr:cNvPr id="58" name="Gerader Verbinder 57">
          <a:extLst>
            <a:ext uri="{FF2B5EF4-FFF2-40B4-BE49-F238E27FC236}">
              <a16:creationId xmlns:a16="http://schemas.microsoft.com/office/drawing/2014/main" id="{CF868B49-6096-4939-8B5C-2175B36E16E0}"/>
            </a:ext>
          </a:extLst>
        </xdr:cNvPr>
        <xdr:cNvCxnSpPr/>
      </xdr:nvCxnSpPr>
      <xdr:spPr>
        <a:xfrm flipH="1" flipV="1">
          <a:off x="3059776" y="6507636"/>
          <a:ext cx="1145079" cy="62052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194084</xdr:colOff>
      <xdr:row>35</xdr:row>
      <xdr:rowOff>26475</xdr:rowOff>
    </xdr:from>
    <xdr:to>
      <xdr:col>16</xdr:col>
      <xdr:colOff>194084</xdr:colOff>
      <xdr:row>39</xdr:row>
      <xdr:rowOff>96982</xdr:rowOff>
    </xdr:to>
    <xdr:cxnSp macro="">
      <xdr:nvCxnSpPr>
        <xdr:cNvPr id="60" name="Gerader Verbinder 59">
          <a:extLst>
            <a:ext uri="{FF2B5EF4-FFF2-40B4-BE49-F238E27FC236}">
              <a16:creationId xmlns:a16="http://schemas.microsoft.com/office/drawing/2014/main" id="{1F6015B6-AD56-465E-9B37-18F7AEE409E4}"/>
            </a:ext>
          </a:extLst>
        </xdr:cNvPr>
        <xdr:cNvCxnSpPr/>
      </xdr:nvCxnSpPr>
      <xdr:spPr>
        <a:xfrm>
          <a:off x="4184193" y="6330293"/>
          <a:ext cx="0" cy="790944"/>
        </a:xfrm>
        <a:prstGeom prst="line">
          <a:avLst/>
        </a:prstGeom>
        <a:ln>
          <a:solidFill>
            <a:srgbClr val="FF0000"/>
          </a:solidFill>
          <a:headEnd type="stealth" w="sm" len="med"/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74122</xdr:colOff>
      <xdr:row>31</xdr:row>
      <xdr:rowOff>141472</xdr:rowOff>
    </xdr:from>
    <xdr:to>
      <xdr:col>16</xdr:col>
      <xdr:colOff>221674</xdr:colOff>
      <xdr:row>35</xdr:row>
      <xdr:rowOff>41564</xdr:rowOff>
    </xdr:to>
    <xdr:cxnSp macro="">
      <xdr:nvCxnSpPr>
        <xdr:cNvPr id="63" name="Gerader Verbinder 62">
          <a:extLst>
            <a:ext uri="{FF2B5EF4-FFF2-40B4-BE49-F238E27FC236}">
              <a16:creationId xmlns:a16="http://schemas.microsoft.com/office/drawing/2014/main" id="{1BA27BE2-3901-447C-9DFE-B2438EA1625A}"/>
            </a:ext>
          </a:extLst>
        </xdr:cNvPr>
        <xdr:cNvCxnSpPr/>
      </xdr:nvCxnSpPr>
      <xdr:spPr>
        <a:xfrm flipH="1" flipV="1">
          <a:off x="3066704" y="5724854"/>
          <a:ext cx="1145079" cy="62052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13607</xdr:rowOff>
    </xdr:from>
    <xdr:to>
      <xdr:col>22</xdr:col>
      <xdr:colOff>181038</xdr:colOff>
      <xdr:row>25</xdr:row>
      <xdr:rowOff>39252</xdr:rowOff>
    </xdr:to>
    <xdr:sp macro="" textlink="">
      <xdr:nvSpPr>
        <xdr:cNvPr id="72" name="Textfeld 71">
          <a:extLst>
            <a:ext uri="{FF2B5EF4-FFF2-40B4-BE49-F238E27FC236}">
              <a16:creationId xmlns:a16="http://schemas.microsoft.com/office/drawing/2014/main" id="{D7A36F35-D607-4495-A212-7C51C9EAC42F}"/>
            </a:ext>
          </a:extLst>
        </xdr:cNvPr>
        <xdr:cNvSpPr txBox="1"/>
      </xdr:nvSpPr>
      <xdr:spPr>
        <a:xfrm rot="18900000">
          <a:off x="0" y="3973286"/>
          <a:ext cx="5569467" cy="78764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5400">
              <a:solidFill>
                <a:srgbClr val="FF0000"/>
              </a:solidFill>
            </a:rPr>
            <a:t>DEMO-VERSION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57150</xdr:rowOff>
    </xdr:from>
    <xdr:to>
      <xdr:col>3</xdr:col>
      <xdr:colOff>47625</xdr:colOff>
      <xdr:row>4</xdr:row>
      <xdr:rowOff>171450</xdr:rowOff>
    </xdr:to>
    <xdr:pic>
      <xdr:nvPicPr>
        <xdr:cNvPr id="12" name="Grafi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C0EEE1-8638-0881-83D0-F0693E56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1003788</xdr:colOff>
      <xdr:row>29</xdr:row>
      <xdr:rowOff>145472</xdr:rowOff>
    </xdr:from>
    <xdr:to>
      <xdr:col>0</xdr:col>
      <xdr:colOff>4948833</xdr:colOff>
      <xdr:row>43</xdr:row>
      <xdr:rowOff>138131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E4C833C-9E64-4AB2-9C0A-97ED944DA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788" y="6307414"/>
          <a:ext cx="3945045" cy="2967390"/>
        </a:xfrm>
        <a:prstGeom prst="rect">
          <a:avLst/>
        </a:prstGeom>
      </xdr:spPr>
    </xdr:pic>
    <xdr:clientData/>
  </xdr:twoCellAnchor>
  <xdr:twoCellAnchor editAs="oneCell">
    <xdr:from>
      <xdr:col>0</xdr:col>
      <xdr:colOff>2485159</xdr:colOff>
      <xdr:row>21</xdr:row>
      <xdr:rowOff>43295</xdr:rowOff>
    </xdr:from>
    <xdr:to>
      <xdr:col>0</xdr:col>
      <xdr:colOff>3247159</xdr:colOff>
      <xdr:row>24</xdr:row>
      <xdr:rowOff>181841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3161CB-5523-4BB3-8830-FD7D5A03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159" y="4407477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ikklasse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ikklasse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ikklasse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407B-ED69-4502-9CD4-32F41FEE5E27}">
  <dimension ref="A1:AH75"/>
  <sheetViews>
    <sheetView showGridLines="0" tabSelected="1" view="pageBreakPreview" zoomScale="115" zoomScaleNormal="100" zoomScaleSheetLayoutView="115" workbookViewId="0">
      <selection activeCell="B21" sqref="B21:C21"/>
    </sheetView>
  </sheetViews>
  <sheetFormatPr baseColWidth="10" defaultColWidth="11.42578125" defaultRowHeight="15" x14ac:dyDescent="0.25"/>
  <cols>
    <col min="1" max="24" width="3.7109375" style="1" customWidth="1"/>
    <col min="25" max="25" width="11.42578125" style="1"/>
    <col min="26" max="34" width="0" style="1" hidden="1" customWidth="1"/>
    <col min="35" max="16384" width="11.42578125" style="1"/>
  </cols>
  <sheetData>
    <row r="1" spans="1:26" ht="12.9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12"/>
      <c r="P1" s="34" t="s">
        <v>0</v>
      </c>
      <c r="Q1" s="135" t="str">
        <f>LiesMich!A25</f>
        <v>DEMOVERSION</v>
      </c>
      <c r="R1" s="136"/>
      <c r="S1" s="136"/>
      <c r="T1" s="136"/>
      <c r="U1" s="136"/>
      <c r="V1" s="136"/>
      <c r="W1" s="136"/>
      <c r="X1" s="136"/>
    </row>
    <row r="2" spans="1:26" ht="12.9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Q2" s="135" t="str">
        <f>LiesMich!A26</f>
        <v>-</v>
      </c>
      <c r="R2" s="136"/>
      <c r="S2" s="136"/>
      <c r="T2" s="136"/>
      <c r="U2" s="136"/>
      <c r="V2" s="136"/>
      <c r="W2" s="136"/>
      <c r="X2" s="136"/>
    </row>
    <row r="3" spans="1:26" ht="12.95" customHeight="1" x14ac:dyDescent="0.25">
      <c r="A3" s="10"/>
      <c r="B3" s="12"/>
      <c r="E3" s="12"/>
      <c r="F3" s="11"/>
      <c r="G3" s="11"/>
      <c r="H3" s="11"/>
      <c r="I3" s="11"/>
      <c r="J3" s="11"/>
      <c r="K3" s="11"/>
      <c r="L3" s="12"/>
      <c r="M3" s="12"/>
      <c r="N3" s="12"/>
      <c r="Q3" s="137" t="str">
        <f>LiesMich!A27</f>
        <v>-</v>
      </c>
      <c r="R3" s="138"/>
      <c r="S3" s="138"/>
      <c r="T3" s="138"/>
      <c r="U3" s="138"/>
      <c r="V3" s="138"/>
      <c r="W3" s="138"/>
      <c r="X3" s="138"/>
    </row>
    <row r="4" spans="1:26" ht="12.95" customHeight="1" x14ac:dyDescent="0.25">
      <c r="A4" s="13"/>
      <c r="B4" s="12"/>
      <c r="E4" s="32" t="s">
        <v>110</v>
      </c>
      <c r="F4" s="12"/>
      <c r="G4" s="12"/>
      <c r="H4" s="12"/>
      <c r="I4" s="12"/>
      <c r="J4" s="12"/>
      <c r="K4" s="12"/>
      <c r="L4" s="2"/>
      <c r="M4" s="2"/>
      <c r="N4" s="2"/>
      <c r="P4" s="28" t="s">
        <v>50</v>
      </c>
      <c r="Q4" s="99" t="s">
        <v>95</v>
      </c>
      <c r="R4" s="100"/>
      <c r="S4" s="100"/>
      <c r="T4" s="100"/>
      <c r="U4" s="100"/>
      <c r="V4" s="100"/>
      <c r="W4" s="100"/>
      <c r="X4" s="100"/>
    </row>
    <row r="5" spans="1:26" ht="16.5" x14ac:dyDescent="0.3">
      <c r="A5" s="29"/>
      <c r="B5" s="30"/>
      <c r="C5" s="30"/>
      <c r="D5" s="30"/>
      <c r="E5" s="82" t="s">
        <v>85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1" t="s">
        <v>51</v>
      </c>
      <c r="Q5" s="101" t="s">
        <v>94</v>
      </c>
      <c r="R5" s="102"/>
      <c r="S5" s="102"/>
      <c r="T5" s="102"/>
      <c r="U5" s="102"/>
      <c r="V5" s="102"/>
      <c r="W5" s="102"/>
      <c r="X5" s="102"/>
      <c r="Z5" s="32"/>
    </row>
    <row r="6" spans="1:26" x14ac:dyDescent="0.25">
      <c r="A6" s="3"/>
      <c r="Z6" s="32"/>
    </row>
    <row r="7" spans="1:26" ht="10.5" customHeight="1" x14ac:dyDescent="0.25">
      <c r="A7" s="3"/>
      <c r="B7" s="139" t="s">
        <v>17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37"/>
      <c r="Z7" s="33"/>
    </row>
    <row r="8" spans="1:26" ht="12" customHeight="1" x14ac:dyDescent="0.25">
      <c r="A8" s="3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37"/>
    </row>
    <row r="9" spans="1:26" ht="11.25" customHeight="1" x14ac:dyDescent="0.25">
      <c r="A9" s="3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37"/>
    </row>
    <row r="10" spans="1:26" x14ac:dyDescent="0.25">
      <c r="A10" s="4"/>
      <c r="B10" s="16" t="s">
        <v>34</v>
      </c>
      <c r="C10" s="5"/>
      <c r="D10" s="5"/>
      <c r="E10" s="5"/>
      <c r="F10" s="5"/>
      <c r="G10" s="141">
        <v>300</v>
      </c>
      <c r="H10" s="142"/>
      <c r="I10" s="5" t="s">
        <v>28</v>
      </c>
      <c r="J10" s="5"/>
      <c r="K10" s="5"/>
      <c r="L10" s="5"/>
      <c r="M10" s="67" t="s">
        <v>77</v>
      </c>
      <c r="N10" s="68" t="s">
        <v>69</v>
      </c>
      <c r="O10" s="68"/>
      <c r="P10" s="68"/>
      <c r="Q10" s="69"/>
      <c r="R10" s="70" t="s">
        <v>78</v>
      </c>
      <c r="S10" s="68" t="s">
        <v>72</v>
      </c>
      <c r="T10" s="69"/>
      <c r="U10" s="62"/>
      <c r="V10" s="69"/>
      <c r="W10" s="63"/>
      <c r="X10" s="37"/>
    </row>
    <row r="11" spans="1:26" x14ac:dyDescent="0.25">
      <c r="A11" s="4"/>
      <c r="K11" s="5"/>
      <c r="L11" s="5"/>
      <c r="M11" s="71" t="s">
        <v>79</v>
      </c>
      <c r="N11" s="72" t="s">
        <v>70</v>
      </c>
      <c r="O11" s="72"/>
      <c r="P11" s="73"/>
      <c r="Q11" s="74"/>
      <c r="R11" s="14" t="s">
        <v>80</v>
      </c>
      <c r="S11" s="72" t="s">
        <v>73</v>
      </c>
      <c r="T11" s="74"/>
      <c r="U11" s="15"/>
      <c r="V11" s="74"/>
      <c r="W11" s="64"/>
      <c r="X11" s="37"/>
    </row>
    <row r="12" spans="1:26" x14ac:dyDescent="0.25">
      <c r="A12" s="4"/>
      <c r="B12" s="16" t="s">
        <v>58</v>
      </c>
      <c r="C12" s="5"/>
      <c r="D12" s="5"/>
      <c r="E12" s="5"/>
      <c r="F12" s="5"/>
      <c r="G12" s="141">
        <v>315</v>
      </c>
      <c r="H12" s="142"/>
      <c r="I12" s="5" t="s">
        <v>28</v>
      </c>
      <c r="J12" s="5"/>
      <c r="K12" s="5"/>
      <c r="L12" s="5"/>
      <c r="M12" s="75" t="s">
        <v>81</v>
      </c>
      <c r="N12" s="76" t="s">
        <v>71</v>
      </c>
      <c r="O12" s="73"/>
      <c r="P12" s="73"/>
      <c r="Q12" s="74"/>
      <c r="R12" s="77" t="s">
        <v>82</v>
      </c>
      <c r="S12" s="76" t="s">
        <v>74</v>
      </c>
      <c r="T12" s="74"/>
      <c r="U12" s="15"/>
      <c r="V12" s="74"/>
      <c r="W12" s="64"/>
      <c r="X12" s="37"/>
    </row>
    <row r="13" spans="1:26" x14ac:dyDescent="0.25">
      <c r="A13" s="4"/>
      <c r="J13" s="5"/>
      <c r="K13" s="5"/>
      <c r="L13" s="5"/>
      <c r="M13" s="117" t="s">
        <v>86</v>
      </c>
      <c r="N13" s="118"/>
      <c r="O13" s="118"/>
      <c r="P13" s="118"/>
      <c r="Q13" s="118"/>
      <c r="R13" s="77" t="s">
        <v>83</v>
      </c>
      <c r="S13" s="76" t="s">
        <v>75</v>
      </c>
      <c r="T13" s="74"/>
      <c r="U13" s="15"/>
      <c r="V13" s="74"/>
      <c r="W13" s="64"/>
      <c r="X13" s="37"/>
    </row>
    <row r="14" spans="1:26" x14ac:dyDescent="0.25">
      <c r="A14" s="4"/>
      <c r="B14" s="16"/>
      <c r="C14" s="5"/>
      <c r="D14" s="5"/>
      <c r="E14" s="5"/>
      <c r="F14" s="5"/>
      <c r="G14" s="40"/>
      <c r="H14" s="37"/>
      <c r="I14" s="5"/>
      <c r="J14" s="5"/>
      <c r="K14" s="5"/>
      <c r="L14" s="5"/>
      <c r="M14" s="119"/>
      <c r="N14" s="120"/>
      <c r="O14" s="120"/>
      <c r="P14" s="120"/>
      <c r="Q14" s="120"/>
      <c r="R14" s="80" t="s">
        <v>84</v>
      </c>
      <c r="S14" s="78" t="s">
        <v>76</v>
      </c>
      <c r="T14" s="79"/>
      <c r="U14" s="65"/>
      <c r="V14" s="79"/>
      <c r="W14" s="66"/>
      <c r="X14" s="37"/>
    </row>
    <row r="15" spans="1:26" ht="8.25" customHeight="1" x14ac:dyDescent="0.25">
      <c r="A15" s="4"/>
      <c r="B15" s="16"/>
      <c r="C15" s="5"/>
      <c r="D15" s="5"/>
      <c r="E15" s="5"/>
      <c r="F15" s="5"/>
      <c r="G15" s="40"/>
      <c r="H15" s="37"/>
      <c r="I15" s="5"/>
      <c r="J15" s="5"/>
      <c r="K15" s="5"/>
      <c r="L15" s="5"/>
      <c r="M15" s="39"/>
      <c r="N15" s="35"/>
      <c r="O15" s="5"/>
      <c r="P15" s="5"/>
      <c r="R15" s="14"/>
      <c r="S15" s="15"/>
      <c r="U15" s="15"/>
      <c r="W15" s="26"/>
      <c r="X15" s="37"/>
    </row>
    <row r="16" spans="1:26" x14ac:dyDescent="0.25">
      <c r="A16" s="127" t="s">
        <v>16</v>
      </c>
      <c r="B16" s="128"/>
      <c r="C16" s="129"/>
      <c r="D16" s="105" t="s">
        <v>61</v>
      </c>
      <c r="E16" s="104"/>
      <c r="F16" s="106"/>
      <c r="G16" s="105" t="s">
        <v>56</v>
      </c>
      <c r="H16" s="104"/>
      <c r="I16" s="104"/>
      <c r="J16" s="104"/>
      <c r="K16" s="104"/>
      <c r="L16" s="104"/>
      <c r="M16" s="105" t="s">
        <v>60</v>
      </c>
      <c r="N16" s="106"/>
      <c r="O16" s="103" t="s">
        <v>57</v>
      </c>
      <c r="P16" s="104"/>
      <c r="Q16" s="104"/>
      <c r="R16" s="104"/>
      <c r="S16" s="104"/>
      <c r="T16" s="104"/>
      <c r="U16" s="104"/>
      <c r="V16" s="104"/>
      <c r="W16" s="104"/>
      <c r="X16" s="104"/>
    </row>
    <row r="17" spans="1:34" ht="15.75" x14ac:dyDescent="0.3">
      <c r="A17" s="50" t="s">
        <v>47</v>
      </c>
      <c r="B17" s="51"/>
      <c r="C17" s="81"/>
      <c r="D17" s="52" t="s">
        <v>32</v>
      </c>
      <c r="E17" s="53" t="s">
        <v>33</v>
      </c>
      <c r="F17" s="53" t="s">
        <v>30</v>
      </c>
      <c r="G17" s="112" t="s">
        <v>42</v>
      </c>
      <c r="H17" s="113"/>
      <c r="I17" s="114" t="s">
        <v>43</v>
      </c>
      <c r="J17" s="113"/>
      <c r="K17" s="114" t="s">
        <v>44</v>
      </c>
      <c r="L17" s="143"/>
      <c r="M17" s="54" t="s">
        <v>15</v>
      </c>
      <c r="N17" s="53" t="s">
        <v>31</v>
      </c>
      <c r="O17" s="112" t="s">
        <v>45</v>
      </c>
      <c r="P17" s="114"/>
      <c r="Q17" s="114" t="s">
        <v>54</v>
      </c>
      <c r="R17" s="114"/>
      <c r="S17" s="114" t="s">
        <v>40</v>
      </c>
      <c r="T17" s="114"/>
      <c r="U17" s="114" t="s">
        <v>39</v>
      </c>
      <c r="V17" s="114"/>
      <c r="W17" s="114" t="s">
        <v>41</v>
      </c>
      <c r="X17" s="114"/>
      <c r="Y17" s="37"/>
      <c r="Z17" s="27" t="s">
        <v>27</v>
      </c>
      <c r="AA17" s="27" t="s">
        <v>25</v>
      </c>
      <c r="AB17" s="27" t="s">
        <v>37</v>
      </c>
      <c r="AC17" s="27" t="s">
        <v>29</v>
      </c>
      <c r="AD17" s="27" t="s">
        <v>38</v>
      </c>
      <c r="AE17" s="27" t="s">
        <v>35</v>
      </c>
      <c r="AF17" s="27" t="s">
        <v>36</v>
      </c>
      <c r="AG17" s="1" t="s">
        <v>46</v>
      </c>
      <c r="AH17" s="1" t="s">
        <v>48</v>
      </c>
    </row>
    <row r="18" spans="1:34" x14ac:dyDescent="0.25">
      <c r="A18" s="8">
        <v>1</v>
      </c>
      <c r="B18" s="131" t="s">
        <v>52</v>
      </c>
      <c r="C18" s="132"/>
      <c r="D18" s="83">
        <v>1.2</v>
      </c>
      <c r="E18" s="83">
        <v>2</v>
      </c>
      <c r="F18" s="83">
        <v>2.5</v>
      </c>
      <c r="G18" s="130">
        <f>IF(AND(D18&gt;0,E18&gt;0,F18&gt;0),(D18+AE18)/2*AA18,"")</f>
        <v>0.50559999999999994</v>
      </c>
      <c r="H18" s="111"/>
      <c r="I18" s="110">
        <f t="shared" ref="I18:I32" si="0">IF(AND(D18&gt;0,E18&gt;0,F18&gt;0),(AE18+AF18)/2*(G$12/2/1000)+(AF18+2*AA18)/2*(G$12/2/1000+AA18)-(G$12/2/1000)^2*PI(),"")</f>
        <v>0.74242686723688811</v>
      </c>
      <c r="J18" s="111"/>
      <c r="K18" s="110">
        <f t="shared" ref="K18:K32" si="1">IF(AND(D18&gt;0,E18&gt;0,F18&gt;0),(D18+E18)/2*F18-G18-I18-(G$12/1000/2)^2*PI(),"")</f>
        <v>2.674042</v>
      </c>
      <c r="L18" s="111"/>
      <c r="M18" s="41" t="s">
        <v>1</v>
      </c>
      <c r="N18" s="86">
        <v>5.0999999999999996</v>
      </c>
      <c r="O18" s="115">
        <f>IF(AND(D18&gt;0,E18&gt;0,F18&gt;0,D19&gt;0,E19&gt;0,F19&gt;0),N18/6*(AG18+AG19+4*AH18),"")</f>
        <v>13.770000000000001</v>
      </c>
      <c r="P18" s="116"/>
      <c r="Q18" s="122">
        <f>IF(AND(D18&gt;0,E18&gt;0,F18&gt;0,D19&gt;0,E19&gt;0,F19&gt;0),(G12/2/1000)^2*PI()*N18,"")</f>
        <v>0.39744877709187021</v>
      </c>
      <c r="R18" s="123"/>
      <c r="S18" s="122">
        <f>IF(AND(D18&gt;0,E18&gt;0,F18&gt;0,D19&gt;0,E19&gt;0,F19&gt;0),N18/6*(G18+G19+4*((G18+G19)/2)),"")</f>
        <v>2.3500800000000002</v>
      </c>
      <c r="T18" s="123"/>
      <c r="U18" s="122">
        <f>IF(AND(D18&gt;0,E18&gt;0,F18&gt;0,D19&gt;0,E19&gt;0,F19&gt;0),N18/6*(I18+I19+4*((I18+I19)/2)),"")</f>
        <v>3.8593312479081292</v>
      </c>
      <c r="V18" s="123"/>
      <c r="W18" s="122">
        <f>IF(AND(D18&gt;0,E18&gt;0,F18&gt;0,D19&gt;0,E19&gt;0,F19&gt;0),N18/6*(K18+K19+4*((K18+K19)/2)),"")</f>
        <v>7.163139975</v>
      </c>
      <c r="X18" s="123"/>
      <c r="Y18" s="42"/>
      <c r="Z18" s="1">
        <f t="shared" ref="Z18:Z32" si="2">ATAN(F18/((E18-D18)/2))*180/PI()</f>
        <v>80.909723079177695</v>
      </c>
      <c r="AA18" s="1">
        <f t="shared" ref="AA18:AA32" si="3">(10+G$10/10)/100</f>
        <v>0.4</v>
      </c>
      <c r="AB18" s="1">
        <f t="shared" ref="AB18:AB32" si="4">G$12/(2*1000)+AA18</f>
        <v>0.5575</v>
      </c>
      <c r="AC18" s="1">
        <f>AA18/TAN(Z18*PI()/180)</f>
        <v>6.3999999999999876E-2</v>
      </c>
      <c r="AD18" s="1">
        <f>AB18/TAN(Z18*PI()/180)</f>
        <v>8.9199999999999821E-2</v>
      </c>
      <c r="AE18" s="1">
        <f t="shared" ref="AE18:AE32" si="5">2*AC18+D18</f>
        <v>1.3279999999999996</v>
      </c>
      <c r="AF18" s="1">
        <f t="shared" ref="AF18:AF32" si="6">2*AD18+D18</f>
        <v>1.3783999999999996</v>
      </c>
      <c r="AG18" s="1">
        <f>(D18+E18)/2*F18</f>
        <v>4</v>
      </c>
      <c r="AH18" s="1">
        <f>(AG18+AG19)/2</f>
        <v>2.7</v>
      </c>
    </row>
    <row r="19" spans="1:34" x14ac:dyDescent="0.25">
      <c r="A19" s="9">
        <v>2</v>
      </c>
      <c r="B19" s="124" t="s">
        <v>53</v>
      </c>
      <c r="C19" s="124"/>
      <c r="D19" s="84">
        <v>0.8</v>
      </c>
      <c r="E19" s="85">
        <v>2</v>
      </c>
      <c r="F19" s="85">
        <v>1</v>
      </c>
      <c r="G19" s="107">
        <f>IF(AND(D19&gt;0,E19&gt;0,F19&gt;0),(D19+AE19)/2*AA19,"")</f>
        <v>0.41600000000000004</v>
      </c>
      <c r="H19" s="109"/>
      <c r="I19" s="108">
        <f t="shared" si="0"/>
        <v>0.77103636723688818</v>
      </c>
      <c r="J19" s="109"/>
      <c r="K19" s="108">
        <f t="shared" si="1"/>
        <v>0.13503249999999989</v>
      </c>
      <c r="L19" s="109"/>
      <c r="M19" s="43" t="s">
        <v>2</v>
      </c>
      <c r="N19" s="87">
        <v>3.7</v>
      </c>
      <c r="O19" s="107">
        <f t="shared" ref="O19:O31" si="7">IF(AND(D19&gt;0,E19&gt;0,F19&gt;0,D20&gt;0,E20&gt;0,F20&gt;0),N19/6*(AG19+AG20+4*AH19),"")</f>
        <v>6.7524999999999995</v>
      </c>
      <c r="P19" s="108"/>
      <c r="Q19" s="122">
        <f t="shared" ref="Q19:Q31" si="8">IF(AND(D19&gt;0,E19&gt;0,F19&gt;0,D20&gt;0,E20&gt;0,F20&gt;0),(G$12/2/1000)^2*PI()*N19,"")</f>
        <v>0.28834519122351371</v>
      </c>
      <c r="R19" s="123"/>
      <c r="S19" s="122">
        <f t="shared" ref="S19:S31" si="9">IF(AND(D19&gt;0,E19&gt;0,F19&gt;0,D20&gt;0,E20&gt;0,F20&gt;0),N19/6*(G19+G20+4*((G19+G20)/2)),"")</f>
        <v>1.2629333333333335</v>
      </c>
      <c r="T19" s="123"/>
      <c r="U19" s="122">
        <f t="shared" ref="U19:U31" si="10">IF(AND(D19&gt;0,E19&gt;0,F19&gt;0,D20&gt;0,E20&gt;0,F20&gt;0),N19/6*(I19+I20+4*((I19+I20)/2)),"")</f>
        <v>2.4541522358598198</v>
      </c>
      <c r="V19" s="123"/>
      <c r="W19" s="122">
        <f t="shared" ref="W19:W31" si="11">IF(AND(D19&gt;0,E19&gt;0,F19&gt;0,D20&gt;0,E20&gt;0,F20&gt;0),N19/6*(K19+K20+4*((K19+K20)/2)),"")</f>
        <v>2.7470692395833329</v>
      </c>
      <c r="X19" s="123"/>
      <c r="Y19" s="42"/>
      <c r="Z19" s="1">
        <f t="shared" si="2"/>
        <v>59.036243467926482</v>
      </c>
      <c r="AA19" s="1">
        <f t="shared" si="3"/>
        <v>0.4</v>
      </c>
      <c r="AB19" s="1">
        <f t="shared" si="4"/>
        <v>0.5575</v>
      </c>
      <c r="AC19" s="1">
        <f t="shared" ref="AC19:AC32" si="12">AA19/TAN(Z19*PI()/180)</f>
        <v>0.24</v>
      </c>
      <c r="AD19" s="1">
        <f t="shared" ref="AD19:AD32" si="13">AB19/TAN(Z19*PI()/180)</f>
        <v>0.33449999999999996</v>
      </c>
      <c r="AE19" s="1">
        <f t="shared" si="5"/>
        <v>1.28</v>
      </c>
      <c r="AF19" s="1">
        <f t="shared" si="6"/>
        <v>1.4689999999999999</v>
      </c>
      <c r="AG19" s="1">
        <f>(D19+E19)/2*F19</f>
        <v>1.4</v>
      </c>
      <c r="AH19" s="1">
        <f>(AG19+AG20)/2</f>
        <v>1.825</v>
      </c>
    </row>
    <row r="20" spans="1:34" x14ac:dyDescent="0.25">
      <c r="A20" s="9">
        <v>3</v>
      </c>
      <c r="B20" s="124" t="s">
        <v>59</v>
      </c>
      <c r="C20" s="124"/>
      <c r="D20" s="84">
        <v>0.5</v>
      </c>
      <c r="E20" s="85">
        <v>2</v>
      </c>
      <c r="F20" s="85">
        <v>1.8</v>
      </c>
      <c r="G20" s="107">
        <f t="shared" ref="G20:G32" si="14">IF(AND(D20&gt;0,E20&gt;0,F20&gt;0),(D20+AE20)/2*AA20,"")</f>
        <v>0.26666666666666672</v>
      </c>
      <c r="H20" s="109"/>
      <c r="I20" s="108">
        <f t="shared" si="0"/>
        <v>0.55553240890355493</v>
      </c>
      <c r="J20" s="109"/>
      <c r="K20" s="108">
        <f t="shared" si="1"/>
        <v>1.3498697916666667</v>
      </c>
      <c r="L20" s="109"/>
      <c r="M20" s="43" t="s">
        <v>3</v>
      </c>
      <c r="N20" s="87"/>
      <c r="O20" s="107" t="str">
        <f t="shared" si="7"/>
        <v/>
      </c>
      <c r="P20" s="108"/>
      <c r="Q20" s="122" t="str">
        <f t="shared" si="8"/>
        <v/>
      </c>
      <c r="R20" s="123"/>
      <c r="S20" s="122" t="str">
        <f t="shared" si="9"/>
        <v/>
      </c>
      <c r="T20" s="123"/>
      <c r="U20" s="122" t="str">
        <f t="shared" si="10"/>
        <v/>
      </c>
      <c r="V20" s="123"/>
      <c r="W20" s="122" t="str">
        <f t="shared" si="11"/>
        <v/>
      </c>
      <c r="X20" s="123"/>
      <c r="Y20" s="42"/>
      <c r="Z20" s="1">
        <f t="shared" si="2"/>
        <v>67.38013505195957</v>
      </c>
      <c r="AA20" s="1">
        <f t="shared" si="3"/>
        <v>0.4</v>
      </c>
      <c r="AB20" s="1">
        <f t="shared" si="4"/>
        <v>0.5575</v>
      </c>
      <c r="AC20" s="1">
        <f t="shared" si="12"/>
        <v>0.16666666666666671</v>
      </c>
      <c r="AD20" s="1">
        <f t="shared" si="13"/>
        <v>0.23229166666666673</v>
      </c>
      <c r="AE20" s="1">
        <f t="shared" si="5"/>
        <v>0.83333333333333348</v>
      </c>
      <c r="AF20" s="1">
        <f t="shared" si="6"/>
        <v>0.96458333333333346</v>
      </c>
      <c r="AG20" s="1">
        <f t="shared" ref="AG20:AG32" si="15">(D20+E20)/2*F20</f>
        <v>2.25</v>
      </c>
      <c r="AH20" s="1">
        <f t="shared" ref="AH20:AH32" si="16">(AG20+AG21)/2</f>
        <v>1.125</v>
      </c>
    </row>
    <row r="21" spans="1:34" x14ac:dyDescent="0.25">
      <c r="A21" s="9">
        <v>4</v>
      </c>
      <c r="B21" s="124"/>
      <c r="C21" s="124"/>
      <c r="D21" s="84"/>
      <c r="E21" s="85"/>
      <c r="F21" s="85"/>
      <c r="G21" s="107" t="str">
        <f t="shared" si="14"/>
        <v/>
      </c>
      <c r="H21" s="109"/>
      <c r="I21" s="108" t="str">
        <f t="shared" si="0"/>
        <v/>
      </c>
      <c r="J21" s="109"/>
      <c r="K21" s="108" t="str">
        <f t="shared" si="1"/>
        <v/>
      </c>
      <c r="L21" s="109"/>
      <c r="M21" s="43" t="s">
        <v>4</v>
      </c>
      <c r="N21" s="87"/>
      <c r="O21" s="107" t="str">
        <f t="shared" si="7"/>
        <v/>
      </c>
      <c r="P21" s="108"/>
      <c r="Q21" s="122" t="str">
        <f t="shared" si="8"/>
        <v/>
      </c>
      <c r="R21" s="123"/>
      <c r="S21" s="122" t="str">
        <f t="shared" si="9"/>
        <v/>
      </c>
      <c r="T21" s="123"/>
      <c r="U21" s="122" t="str">
        <f t="shared" si="10"/>
        <v/>
      </c>
      <c r="V21" s="123"/>
      <c r="W21" s="122" t="str">
        <f t="shared" si="11"/>
        <v/>
      </c>
      <c r="X21" s="123"/>
      <c r="Y21" s="42"/>
      <c r="Z21" s="1" t="e">
        <f t="shared" si="2"/>
        <v>#DIV/0!</v>
      </c>
      <c r="AA21" s="1">
        <f t="shared" si="3"/>
        <v>0.4</v>
      </c>
      <c r="AB21" s="1">
        <f t="shared" si="4"/>
        <v>0.5575</v>
      </c>
      <c r="AC21" s="1" t="e">
        <f t="shared" si="12"/>
        <v>#DIV/0!</v>
      </c>
      <c r="AD21" s="1" t="e">
        <f t="shared" si="13"/>
        <v>#DIV/0!</v>
      </c>
      <c r="AE21" s="1" t="e">
        <f t="shared" si="5"/>
        <v>#DIV/0!</v>
      </c>
      <c r="AF21" s="1" t="e">
        <f t="shared" si="6"/>
        <v>#DIV/0!</v>
      </c>
      <c r="AG21" s="1">
        <f t="shared" si="15"/>
        <v>0</v>
      </c>
      <c r="AH21" s="1">
        <f t="shared" si="16"/>
        <v>0</v>
      </c>
    </row>
    <row r="22" spans="1:34" x14ac:dyDescent="0.25">
      <c r="A22" s="9">
        <v>5</v>
      </c>
      <c r="B22" s="124"/>
      <c r="C22" s="124"/>
      <c r="D22" s="84"/>
      <c r="E22" s="85"/>
      <c r="F22" s="85"/>
      <c r="G22" s="107" t="str">
        <f t="shared" si="14"/>
        <v/>
      </c>
      <c r="H22" s="109"/>
      <c r="I22" s="108" t="str">
        <f t="shared" si="0"/>
        <v/>
      </c>
      <c r="J22" s="109"/>
      <c r="K22" s="108" t="str">
        <f t="shared" si="1"/>
        <v/>
      </c>
      <c r="L22" s="109"/>
      <c r="M22" s="43" t="s">
        <v>5</v>
      </c>
      <c r="N22" s="87"/>
      <c r="O22" s="107" t="str">
        <f t="shared" si="7"/>
        <v/>
      </c>
      <c r="P22" s="108"/>
      <c r="Q22" s="122" t="str">
        <f t="shared" si="8"/>
        <v/>
      </c>
      <c r="R22" s="123"/>
      <c r="S22" s="122" t="str">
        <f t="shared" si="9"/>
        <v/>
      </c>
      <c r="T22" s="123"/>
      <c r="U22" s="122" t="str">
        <f t="shared" si="10"/>
        <v/>
      </c>
      <c r="V22" s="123"/>
      <c r="W22" s="122" t="str">
        <f t="shared" si="11"/>
        <v/>
      </c>
      <c r="X22" s="123"/>
      <c r="Y22" s="42"/>
      <c r="Z22" s="1" t="e">
        <f t="shared" si="2"/>
        <v>#DIV/0!</v>
      </c>
      <c r="AA22" s="1">
        <f t="shared" si="3"/>
        <v>0.4</v>
      </c>
      <c r="AB22" s="1">
        <f t="shared" si="4"/>
        <v>0.5575</v>
      </c>
      <c r="AC22" s="1" t="e">
        <f t="shared" si="12"/>
        <v>#DIV/0!</v>
      </c>
      <c r="AD22" s="1" t="e">
        <f t="shared" si="13"/>
        <v>#DIV/0!</v>
      </c>
      <c r="AE22" s="1" t="e">
        <f t="shared" si="5"/>
        <v>#DIV/0!</v>
      </c>
      <c r="AF22" s="1" t="e">
        <f t="shared" si="6"/>
        <v>#DIV/0!</v>
      </c>
      <c r="AG22" s="1">
        <f t="shared" si="15"/>
        <v>0</v>
      </c>
      <c r="AH22" s="1">
        <f t="shared" si="16"/>
        <v>0</v>
      </c>
    </row>
    <row r="23" spans="1:34" x14ac:dyDescent="0.25">
      <c r="A23" s="9">
        <v>6</v>
      </c>
      <c r="B23" s="124"/>
      <c r="C23" s="124"/>
      <c r="D23" s="84"/>
      <c r="E23" s="85"/>
      <c r="F23" s="85"/>
      <c r="G23" s="107" t="str">
        <f t="shared" si="14"/>
        <v/>
      </c>
      <c r="H23" s="109"/>
      <c r="I23" s="108" t="str">
        <f t="shared" si="0"/>
        <v/>
      </c>
      <c r="J23" s="109"/>
      <c r="K23" s="108" t="str">
        <f t="shared" si="1"/>
        <v/>
      </c>
      <c r="L23" s="109"/>
      <c r="M23" s="43" t="s">
        <v>7</v>
      </c>
      <c r="N23" s="87"/>
      <c r="O23" s="107" t="str">
        <f t="shared" si="7"/>
        <v/>
      </c>
      <c r="P23" s="108"/>
      <c r="Q23" s="122" t="str">
        <f t="shared" si="8"/>
        <v/>
      </c>
      <c r="R23" s="123"/>
      <c r="S23" s="122" t="str">
        <f t="shared" si="9"/>
        <v/>
      </c>
      <c r="T23" s="123"/>
      <c r="U23" s="122" t="str">
        <f t="shared" si="10"/>
        <v/>
      </c>
      <c r="V23" s="123"/>
      <c r="W23" s="122" t="str">
        <f t="shared" si="11"/>
        <v/>
      </c>
      <c r="X23" s="123"/>
      <c r="Y23" s="42"/>
      <c r="Z23" s="1" t="e">
        <f t="shared" si="2"/>
        <v>#DIV/0!</v>
      </c>
      <c r="AA23" s="1">
        <f t="shared" si="3"/>
        <v>0.4</v>
      </c>
      <c r="AB23" s="1">
        <f t="shared" si="4"/>
        <v>0.5575</v>
      </c>
      <c r="AC23" s="1" t="e">
        <f t="shared" si="12"/>
        <v>#DIV/0!</v>
      </c>
      <c r="AD23" s="1" t="e">
        <f t="shared" si="13"/>
        <v>#DIV/0!</v>
      </c>
      <c r="AE23" s="1" t="e">
        <f t="shared" si="5"/>
        <v>#DIV/0!</v>
      </c>
      <c r="AF23" s="1" t="e">
        <f t="shared" si="6"/>
        <v>#DIV/0!</v>
      </c>
      <c r="AG23" s="1">
        <f t="shared" si="15"/>
        <v>0</v>
      </c>
      <c r="AH23" s="1">
        <f t="shared" si="16"/>
        <v>0</v>
      </c>
    </row>
    <row r="24" spans="1:34" x14ac:dyDescent="0.25">
      <c r="A24" s="9">
        <v>7</v>
      </c>
      <c r="B24" s="124"/>
      <c r="C24" s="124"/>
      <c r="D24" s="84"/>
      <c r="E24" s="85"/>
      <c r="F24" s="85"/>
      <c r="G24" s="107" t="str">
        <f t="shared" si="14"/>
        <v/>
      </c>
      <c r="H24" s="109"/>
      <c r="I24" s="108" t="str">
        <f t="shared" si="0"/>
        <v/>
      </c>
      <c r="J24" s="109"/>
      <c r="K24" s="108" t="str">
        <f t="shared" si="1"/>
        <v/>
      </c>
      <c r="L24" s="109"/>
      <c r="M24" s="43" t="s">
        <v>6</v>
      </c>
      <c r="N24" s="87"/>
      <c r="O24" s="107" t="str">
        <f t="shared" si="7"/>
        <v/>
      </c>
      <c r="P24" s="108"/>
      <c r="Q24" s="122" t="str">
        <f t="shared" si="8"/>
        <v/>
      </c>
      <c r="R24" s="123"/>
      <c r="S24" s="122" t="str">
        <f t="shared" si="9"/>
        <v/>
      </c>
      <c r="T24" s="123"/>
      <c r="U24" s="122" t="str">
        <f t="shared" si="10"/>
        <v/>
      </c>
      <c r="V24" s="123"/>
      <c r="W24" s="122" t="str">
        <f t="shared" si="11"/>
        <v/>
      </c>
      <c r="X24" s="123"/>
      <c r="Y24" s="42"/>
      <c r="Z24" s="1" t="e">
        <f t="shared" si="2"/>
        <v>#DIV/0!</v>
      </c>
      <c r="AA24" s="1">
        <f t="shared" si="3"/>
        <v>0.4</v>
      </c>
      <c r="AB24" s="1">
        <f t="shared" si="4"/>
        <v>0.5575</v>
      </c>
      <c r="AC24" s="1" t="e">
        <f t="shared" si="12"/>
        <v>#DIV/0!</v>
      </c>
      <c r="AD24" s="1" t="e">
        <f t="shared" si="13"/>
        <v>#DIV/0!</v>
      </c>
      <c r="AE24" s="1" t="e">
        <f t="shared" si="5"/>
        <v>#DIV/0!</v>
      </c>
      <c r="AF24" s="1" t="e">
        <f t="shared" si="6"/>
        <v>#DIV/0!</v>
      </c>
      <c r="AG24" s="1">
        <f t="shared" si="15"/>
        <v>0</v>
      </c>
      <c r="AH24" s="1">
        <f t="shared" si="16"/>
        <v>0</v>
      </c>
    </row>
    <row r="25" spans="1:34" x14ac:dyDescent="0.25">
      <c r="A25" s="9">
        <v>8</v>
      </c>
      <c r="B25" s="124"/>
      <c r="C25" s="124"/>
      <c r="D25" s="84"/>
      <c r="E25" s="85"/>
      <c r="F25" s="85"/>
      <c r="G25" s="107" t="str">
        <f t="shared" si="14"/>
        <v/>
      </c>
      <c r="H25" s="109"/>
      <c r="I25" s="108" t="str">
        <f t="shared" si="0"/>
        <v/>
      </c>
      <c r="J25" s="109"/>
      <c r="K25" s="108" t="str">
        <f t="shared" si="1"/>
        <v/>
      </c>
      <c r="L25" s="109"/>
      <c r="M25" s="43" t="s">
        <v>8</v>
      </c>
      <c r="N25" s="87"/>
      <c r="O25" s="107" t="str">
        <f t="shared" si="7"/>
        <v/>
      </c>
      <c r="P25" s="108"/>
      <c r="Q25" s="122" t="str">
        <f t="shared" si="8"/>
        <v/>
      </c>
      <c r="R25" s="123"/>
      <c r="S25" s="122" t="str">
        <f t="shared" si="9"/>
        <v/>
      </c>
      <c r="T25" s="123"/>
      <c r="U25" s="122" t="str">
        <f t="shared" si="10"/>
        <v/>
      </c>
      <c r="V25" s="123"/>
      <c r="W25" s="122" t="str">
        <f t="shared" si="11"/>
        <v/>
      </c>
      <c r="X25" s="123"/>
      <c r="Y25" s="42"/>
      <c r="Z25" s="1" t="e">
        <f t="shared" si="2"/>
        <v>#DIV/0!</v>
      </c>
      <c r="AA25" s="1">
        <f t="shared" si="3"/>
        <v>0.4</v>
      </c>
      <c r="AB25" s="1">
        <f t="shared" si="4"/>
        <v>0.5575</v>
      </c>
      <c r="AC25" s="1" t="e">
        <f t="shared" si="12"/>
        <v>#DIV/0!</v>
      </c>
      <c r="AD25" s="1" t="e">
        <f t="shared" si="13"/>
        <v>#DIV/0!</v>
      </c>
      <c r="AE25" s="1" t="e">
        <f t="shared" si="5"/>
        <v>#DIV/0!</v>
      </c>
      <c r="AF25" s="1" t="e">
        <f t="shared" si="6"/>
        <v>#DIV/0!</v>
      </c>
      <c r="AG25" s="1">
        <f t="shared" si="15"/>
        <v>0</v>
      </c>
      <c r="AH25" s="1">
        <f t="shared" si="16"/>
        <v>0</v>
      </c>
    </row>
    <row r="26" spans="1:34" x14ac:dyDescent="0.25">
      <c r="A26" s="9">
        <v>9</v>
      </c>
      <c r="B26" s="124"/>
      <c r="C26" s="124"/>
      <c r="D26" s="84"/>
      <c r="E26" s="85"/>
      <c r="F26" s="85"/>
      <c r="G26" s="107" t="str">
        <f t="shared" si="14"/>
        <v/>
      </c>
      <c r="H26" s="109"/>
      <c r="I26" s="108" t="str">
        <f t="shared" si="0"/>
        <v/>
      </c>
      <c r="J26" s="109"/>
      <c r="K26" s="108" t="str">
        <f t="shared" si="1"/>
        <v/>
      </c>
      <c r="L26" s="109"/>
      <c r="M26" s="43" t="s">
        <v>9</v>
      </c>
      <c r="N26" s="87"/>
      <c r="O26" s="107" t="str">
        <f t="shared" si="7"/>
        <v/>
      </c>
      <c r="P26" s="108"/>
      <c r="Q26" s="122" t="str">
        <f t="shared" si="8"/>
        <v/>
      </c>
      <c r="R26" s="123"/>
      <c r="S26" s="122" t="str">
        <f t="shared" si="9"/>
        <v/>
      </c>
      <c r="T26" s="123"/>
      <c r="U26" s="122" t="str">
        <f t="shared" si="10"/>
        <v/>
      </c>
      <c r="V26" s="123"/>
      <c r="W26" s="122" t="str">
        <f t="shared" si="11"/>
        <v/>
      </c>
      <c r="X26" s="123"/>
      <c r="Y26" s="42"/>
      <c r="Z26" s="1" t="e">
        <f t="shared" si="2"/>
        <v>#DIV/0!</v>
      </c>
      <c r="AA26" s="1">
        <f t="shared" si="3"/>
        <v>0.4</v>
      </c>
      <c r="AB26" s="1">
        <f t="shared" si="4"/>
        <v>0.5575</v>
      </c>
      <c r="AC26" s="1" t="e">
        <f t="shared" si="12"/>
        <v>#DIV/0!</v>
      </c>
      <c r="AD26" s="1" t="e">
        <f t="shared" si="13"/>
        <v>#DIV/0!</v>
      </c>
      <c r="AE26" s="1" t="e">
        <f t="shared" si="5"/>
        <v>#DIV/0!</v>
      </c>
      <c r="AF26" s="1" t="e">
        <f t="shared" si="6"/>
        <v>#DIV/0!</v>
      </c>
      <c r="AG26" s="1">
        <f t="shared" si="15"/>
        <v>0</v>
      </c>
      <c r="AH26" s="1">
        <f t="shared" si="16"/>
        <v>0</v>
      </c>
    </row>
    <row r="27" spans="1:34" x14ac:dyDescent="0.25">
      <c r="A27" s="9">
        <v>10</v>
      </c>
      <c r="B27" s="124"/>
      <c r="C27" s="124"/>
      <c r="D27" s="84"/>
      <c r="E27" s="85"/>
      <c r="F27" s="85"/>
      <c r="G27" s="107" t="str">
        <f t="shared" si="14"/>
        <v/>
      </c>
      <c r="H27" s="109"/>
      <c r="I27" s="108" t="str">
        <f t="shared" si="0"/>
        <v/>
      </c>
      <c r="J27" s="109"/>
      <c r="K27" s="108" t="str">
        <f t="shared" si="1"/>
        <v/>
      </c>
      <c r="L27" s="109"/>
      <c r="M27" s="43" t="s">
        <v>10</v>
      </c>
      <c r="N27" s="87"/>
      <c r="O27" s="107" t="str">
        <f t="shared" si="7"/>
        <v/>
      </c>
      <c r="P27" s="108"/>
      <c r="Q27" s="122" t="str">
        <f t="shared" si="8"/>
        <v/>
      </c>
      <c r="R27" s="123"/>
      <c r="S27" s="122" t="str">
        <f t="shared" si="9"/>
        <v/>
      </c>
      <c r="T27" s="123"/>
      <c r="U27" s="122" t="str">
        <f t="shared" si="10"/>
        <v/>
      </c>
      <c r="V27" s="123"/>
      <c r="W27" s="122" t="str">
        <f t="shared" si="11"/>
        <v/>
      </c>
      <c r="X27" s="123"/>
      <c r="Y27" s="42"/>
      <c r="Z27" s="1" t="e">
        <f t="shared" si="2"/>
        <v>#DIV/0!</v>
      </c>
      <c r="AA27" s="1">
        <f t="shared" si="3"/>
        <v>0.4</v>
      </c>
      <c r="AB27" s="1">
        <f t="shared" si="4"/>
        <v>0.5575</v>
      </c>
      <c r="AC27" s="1" t="e">
        <f t="shared" si="12"/>
        <v>#DIV/0!</v>
      </c>
      <c r="AD27" s="1" t="e">
        <f t="shared" si="13"/>
        <v>#DIV/0!</v>
      </c>
      <c r="AE27" s="1" t="e">
        <f t="shared" si="5"/>
        <v>#DIV/0!</v>
      </c>
      <c r="AF27" s="1" t="e">
        <f t="shared" si="6"/>
        <v>#DIV/0!</v>
      </c>
      <c r="AG27" s="1">
        <f t="shared" si="15"/>
        <v>0</v>
      </c>
      <c r="AH27" s="1">
        <f t="shared" si="16"/>
        <v>0</v>
      </c>
    </row>
    <row r="28" spans="1:34" x14ac:dyDescent="0.25">
      <c r="A28" s="9">
        <v>11</v>
      </c>
      <c r="B28" s="124"/>
      <c r="C28" s="124"/>
      <c r="D28" s="84"/>
      <c r="E28" s="85"/>
      <c r="F28" s="85"/>
      <c r="G28" s="107" t="str">
        <f t="shared" si="14"/>
        <v/>
      </c>
      <c r="H28" s="109"/>
      <c r="I28" s="108" t="str">
        <f t="shared" si="0"/>
        <v/>
      </c>
      <c r="J28" s="109"/>
      <c r="K28" s="108" t="str">
        <f t="shared" si="1"/>
        <v/>
      </c>
      <c r="L28" s="109"/>
      <c r="M28" s="43" t="s">
        <v>11</v>
      </c>
      <c r="N28" s="87"/>
      <c r="O28" s="107" t="str">
        <f t="shared" si="7"/>
        <v/>
      </c>
      <c r="P28" s="108"/>
      <c r="Q28" s="122" t="str">
        <f t="shared" si="8"/>
        <v/>
      </c>
      <c r="R28" s="123"/>
      <c r="S28" s="122" t="str">
        <f t="shared" si="9"/>
        <v/>
      </c>
      <c r="T28" s="123"/>
      <c r="U28" s="122" t="str">
        <f t="shared" si="10"/>
        <v/>
      </c>
      <c r="V28" s="123"/>
      <c r="W28" s="122" t="str">
        <f t="shared" si="11"/>
        <v/>
      </c>
      <c r="X28" s="123"/>
      <c r="Y28" s="42"/>
      <c r="Z28" s="1" t="e">
        <f t="shared" si="2"/>
        <v>#DIV/0!</v>
      </c>
      <c r="AA28" s="1">
        <f t="shared" si="3"/>
        <v>0.4</v>
      </c>
      <c r="AB28" s="1">
        <f t="shared" si="4"/>
        <v>0.5575</v>
      </c>
      <c r="AC28" s="1" t="e">
        <f t="shared" si="12"/>
        <v>#DIV/0!</v>
      </c>
      <c r="AD28" s="1" t="e">
        <f t="shared" si="13"/>
        <v>#DIV/0!</v>
      </c>
      <c r="AE28" s="1" t="e">
        <f t="shared" si="5"/>
        <v>#DIV/0!</v>
      </c>
      <c r="AF28" s="1" t="e">
        <f t="shared" si="6"/>
        <v>#DIV/0!</v>
      </c>
      <c r="AG28" s="1">
        <f t="shared" si="15"/>
        <v>0</v>
      </c>
      <c r="AH28" s="1">
        <f t="shared" si="16"/>
        <v>0</v>
      </c>
    </row>
    <row r="29" spans="1:34" x14ac:dyDescent="0.25">
      <c r="A29" s="9">
        <v>12</v>
      </c>
      <c r="B29" s="124"/>
      <c r="C29" s="124"/>
      <c r="D29" s="84"/>
      <c r="E29" s="85"/>
      <c r="F29" s="85"/>
      <c r="G29" s="107" t="str">
        <f t="shared" si="14"/>
        <v/>
      </c>
      <c r="H29" s="109"/>
      <c r="I29" s="108" t="str">
        <f t="shared" si="0"/>
        <v/>
      </c>
      <c r="J29" s="109"/>
      <c r="K29" s="108" t="str">
        <f t="shared" si="1"/>
        <v/>
      </c>
      <c r="L29" s="109"/>
      <c r="M29" s="43" t="s">
        <v>12</v>
      </c>
      <c r="N29" s="87"/>
      <c r="O29" s="107" t="str">
        <f t="shared" si="7"/>
        <v/>
      </c>
      <c r="P29" s="108"/>
      <c r="Q29" s="122" t="str">
        <f t="shared" si="8"/>
        <v/>
      </c>
      <c r="R29" s="123"/>
      <c r="S29" s="122" t="str">
        <f t="shared" si="9"/>
        <v/>
      </c>
      <c r="T29" s="123"/>
      <c r="U29" s="122" t="str">
        <f t="shared" si="10"/>
        <v/>
      </c>
      <c r="V29" s="123"/>
      <c r="W29" s="122" t="str">
        <f t="shared" si="11"/>
        <v/>
      </c>
      <c r="X29" s="123"/>
      <c r="Y29" s="42"/>
      <c r="Z29" s="1" t="e">
        <f t="shared" si="2"/>
        <v>#DIV/0!</v>
      </c>
      <c r="AA29" s="1">
        <f t="shared" si="3"/>
        <v>0.4</v>
      </c>
      <c r="AB29" s="1">
        <f t="shared" si="4"/>
        <v>0.5575</v>
      </c>
      <c r="AC29" s="1" t="e">
        <f t="shared" si="12"/>
        <v>#DIV/0!</v>
      </c>
      <c r="AD29" s="1" t="e">
        <f t="shared" si="13"/>
        <v>#DIV/0!</v>
      </c>
      <c r="AE29" s="1" t="e">
        <f t="shared" si="5"/>
        <v>#DIV/0!</v>
      </c>
      <c r="AF29" s="1" t="e">
        <f t="shared" si="6"/>
        <v>#DIV/0!</v>
      </c>
      <c r="AG29" s="1">
        <f t="shared" si="15"/>
        <v>0</v>
      </c>
      <c r="AH29" s="1">
        <f t="shared" si="16"/>
        <v>0</v>
      </c>
    </row>
    <row r="30" spans="1:34" x14ac:dyDescent="0.25">
      <c r="A30" s="9">
        <v>13</v>
      </c>
      <c r="B30" s="124"/>
      <c r="C30" s="124"/>
      <c r="D30" s="84"/>
      <c r="E30" s="85"/>
      <c r="F30" s="85"/>
      <c r="G30" s="107" t="str">
        <f t="shared" si="14"/>
        <v/>
      </c>
      <c r="H30" s="109"/>
      <c r="I30" s="108" t="str">
        <f t="shared" si="0"/>
        <v/>
      </c>
      <c r="J30" s="109"/>
      <c r="K30" s="108" t="str">
        <f t="shared" si="1"/>
        <v/>
      </c>
      <c r="L30" s="109"/>
      <c r="M30" s="43" t="s">
        <v>13</v>
      </c>
      <c r="N30" s="87"/>
      <c r="O30" s="107" t="str">
        <f t="shared" si="7"/>
        <v/>
      </c>
      <c r="P30" s="108"/>
      <c r="Q30" s="122" t="str">
        <f t="shared" si="8"/>
        <v/>
      </c>
      <c r="R30" s="123"/>
      <c r="S30" s="122" t="str">
        <f t="shared" si="9"/>
        <v/>
      </c>
      <c r="T30" s="123"/>
      <c r="U30" s="122" t="str">
        <f t="shared" si="10"/>
        <v/>
      </c>
      <c r="V30" s="123"/>
      <c r="W30" s="122" t="str">
        <f t="shared" si="11"/>
        <v/>
      </c>
      <c r="X30" s="123"/>
      <c r="Y30" s="42"/>
      <c r="Z30" s="1" t="e">
        <f t="shared" si="2"/>
        <v>#DIV/0!</v>
      </c>
      <c r="AA30" s="1">
        <f t="shared" si="3"/>
        <v>0.4</v>
      </c>
      <c r="AB30" s="1">
        <f t="shared" si="4"/>
        <v>0.5575</v>
      </c>
      <c r="AC30" s="1" t="e">
        <f t="shared" si="12"/>
        <v>#DIV/0!</v>
      </c>
      <c r="AD30" s="1" t="e">
        <f t="shared" si="13"/>
        <v>#DIV/0!</v>
      </c>
      <c r="AE30" s="1" t="e">
        <f t="shared" si="5"/>
        <v>#DIV/0!</v>
      </c>
      <c r="AF30" s="1" t="e">
        <f t="shared" si="6"/>
        <v>#DIV/0!</v>
      </c>
      <c r="AG30" s="1">
        <f t="shared" si="15"/>
        <v>0</v>
      </c>
      <c r="AH30" s="1">
        <f t="shared" si="16"/>
        <v>0</v>
      </c>
    </row>
    <row r="31" spans="1:34" x14ac:dyDescent="0.25">
      <c r="A31" s="9">
        <v>14</v>
      </c>
      <c r="B31" s="124"/>
      <c r="C31" s="124"/>
      <c r="D31" s="84"/>
      <c r="E31" s="85"/>
      <c r="F31" s="85"/>
      <c r="G31" s="107" t="str">
        <f t="shared" si="14"/>
        <v/>
      </c>
      <c r="H31" s="109"/>
      <c r="I31" s="108" t="str">
        <f t="shared" si="0"/>
        <v/>
      </c>
      <c r="J31" s="109"/>
      <c r="K31" s="108" t="str">
        <f t="shared" si="1"/>
        <v/>
      </c>
      <c r="L31" s="109"/>
      <c r="M31" s="43" t="s">
        <v>14</v>
      </c>
      <c r="N31" s="87"/>
      <c r="O31" s="107" t="str">
        <f t="shared" si="7"/>
        <v/>
      </c>
      <c r="P31" s="108"/>
      <c r="Q31" s="122" t="str">
        <f t="shared" si="8"/>
        <v/>
      </c>
      <c r="R31" s="123"/>
      <c r="S31" s="122" t="str">
        <f t="shared" si="9"/>
        <v/>
      </c>
      <c r="T31" s="123"/>
      <c r="U31" s="122" t="str">
        <f t="shared" si="10"/>
        <v/>
      </c>
      <c r="V31" s="123"/>
      <c r="W31" s="122" t="str">
        <f t="shared" si="11"/>
        <v/>
      </c>
      <c r="X31" s="123"/>
      <c r="Y31" s="42"/>
      <c r="Z31" s="1" t="e">
        <f t="shared" si="2"/>
        <v>#DIV/0!</v>
      </c>
      <c r="AA31" s="1">
        <f t="shared" si="3"/>
        <v>0.4</v>
      </c>
      <c r="AB31" s="1">
        <f t="shared" si="4"/>
        <v>0.5575</v>
      </c>
      <c r="AC31" s="1" t="e">
        <f t="shared" si="12"/>
        <v>#DIV/0!</v>
      </c>
      <c r="AD31" s="1" t="e">
        <f t="shared" si="13"/>
        <v>#DIV/0!</v>
      </c>
      <c r="AE31" s="1" t="e">
        <f t="shared" si="5"/>
        <v>#DIV/0!</v>
      </c>
      <c r="AF31" s="1" t="e">
        <f t="shared" si="6"/>
        <v>#DIV/0!</v>
      </c>
      <c r="AG31" s="1">
        <f t="shared" si="15"/>
        <v>0</v>
      </c>
      <c r="AH31" s="1">
        <f t="shared" si="16"/>
        <v>0</v>
      </c>
    </row>
    <row r="32" spans="1:34" x14ac:dyDescent="0.25">
      <c r="A32" s="9">
        <v>15</v>
      </c>
      <c r="B32" s="124"/>
      <c r="C32" s="124"/>
      <c r="D32" s="84"/>
      <c r="E32" s="85"/>
      <c r="F32" s="85"/>
      <c r="G32" s="107" t="str">
        <f t="shared" si="14"/>
        <v/>
      </c>
      <c r="H32" s="109"/>
      <c r="I32" s="108" t="str">
        <f t="shared" si="0"/>
        <v/>
      </c>
      <c r="J32" s="109"/>
      <c r="K32" s="108" t="str">
        <f t="shared" si="1"/>
        <v/>
      </c>
      <c r="L32" s="134"/>
      <c r="M32" s="44"/>
      <c r="N32" s="16"/>
      <c r="O32" s="16"/>
      <c r="P32" s="16"/>
      <c r="U32" s="45"/>
      <c r="V32" s="17"/>
      <c r="Z32" s="1" t="e">
        <f t="shared" si="2"/>
        <v>#DIV/0!</v>
      </c>
      <c r="AA32" s="1">
        <f t="shared" si="3"/>
        <v>0.4</v>
      </c>
      <c r="AB32" s="1">
        <f t="shared" si="4"/>
        <v>0.5575</v>
      </c>
      <c r="AC32" s="1" t="e">
        <f t="shared" si="12"/>
        <v>#DIV/0!</v>
      </c>
      <c r="AD32" s="1" t="e">
        <f t="shared" si="13"/>
        <v>#DIV/0!</v>
      </c>
      <c r="AE32" s="1" t="e">
        <f t="shared" si="5"/>
        <v>#DIV/0!</v>
      </c>
      <c r="AF32" s="1" t="e">
        <f t="shared" si="6"/>
        <v>#DIV/0!</v>
      </c>
      <c r="AG32" s="1">
        <f t="shared" si="15"/>
        <v>0</v>
      </c>
      <c r="AH32" s="1">
        <f t="shared" si="16"/>
        <v>0</v>
      </c>
    </row>
    <row r="33" spans="1:31" x14ac:dyDescent="0.25">
      <c r="A33" s="3"/>
      <c r="B33" s="16"/>
      <c r="C33" s="16"/>
      <c r="D33" s="16"/>
      <c r="F33" s="16"/>
      <c r="H33" s="16"/>
      <c r="J33" s="16"/>
      <c r="L33" s="16"/>
      <c r="Y33" s="46"/>
    </row>
    <row r="34" spans="1:31" ht="15.75" thickBot="1" x14ac:dyDescent="0.3">
      <c r="A34" s="3"/>
      <c r="B34" s="16"/>
      <c r="C34" s="60" t="str">
        <f>"TEILERGEBNISSE FÜR STATION "&amp;D42&amp;"-"&amp;D42+1</f>
        <v>TEILERGEBNISSE FÜR STATION 2-3</v>
      </c>
      <c r="D34" s="61"/>
      <c r="E34" s="61"/>
      <c r="F34" s="61"/>
      <c r="G34" s="61"/>
      <c r="H34" s="61"/>
      <c r="I34" s="61"/>
      <c r="J34" s="61"/>
      <c r="L34" s="16"/>
      <c r="N34" s="60" t="s">
        <v>67</v>
      </c>
      <c r="O34" s="61"/>
      <c r="P34" s="61"/>
      <c r="Q34" s="61"/>
      <c r="R34" s="61"/>
      <c r="S34" s="61"/>
      <c r="T34" s="61"/>
      <c r="U34" s="61"/>
      <c r="Y34" s="46"/>
    </row>
    <row r="35" spans="1:31" ht="16.5" thickTop="1" x14ac:dyDescent="0.25">
      <c r="A35" s="3"/>
      <c r="B35" s="16"/>
      <c r="C35" s="55" t="s">
        <v>97</v>
      </c>
      <c r="D35" s="16"/>
      <c r="H35" s="167">
        <f>INDEX(O18:X31,D42,3)</f>
        <v>0.28834519122351371</v>
      </c>
      <c r="I35" s="167"/>
      <c r="J35" s="40" t="s">
        <v>49</v>
      </c>
      <c r="L35" s="16"/>
      <c r="N35" s="55" t="s">
        <v>97</v>
      </c>
      <c r="O35" s="16"/>
      <c r="S35" s="167">
        <f>SUM(Q18:R31)</f>
        <v>0.68579396831538397</v>
      </c>
      <c r="T35" s="167"/>
      <c r="U35" s="40" t="s">
        <v>49</v>
      </c>
      <c r="Y35" s="46"/>
    </row>
    <row r="36" spans="1:31" ht="15.75" x14ac:dyDescent="0.25">
      <c r="A36" s="3"/>
      <c r="C36" s="55" t="s">
        <v>64</v>
      </c>
      <c r="F36" s="16"/>
      <c r="H36" s="167">
        <f>INDEX(O18:X31,D42,5)</f>
        <v>1.2629333333333335</v>
      </c>
      <c r="I36" s="167"/>
      <c r="J36" s="40" t="s">
        <v>49</v>
      </c>
      <c r="L36" s="16"/>
      <c r="N36" s="55" t="s">
        <v>64</v>
      </c>
      <c r="O36" s="16"/>
      <c r="Q36" s="16"/>
      <c r="S36" s="167">
        <f>SUM(S18:T31)</f>
        <v>3.6130133333333339</v>
      </c>
      <c r="T36" s="167"/>
      <c r="U36" s="40" t="s">
        <v>49</v>
      </c>
      <c r="V36" s="38"/>
      <c r="W36" s="48"/>
      <c r="X36" s="49"/>
      <c r="Y36" s="46"/>
    </row>
    <row r="37" spans="1:31" ht="15.75" x14ac:dyDescent="0.25">
      <c r="A37" s="3"/>
      <c r="C37" s="55" t="s">
        <v>65</v>
      </c>
      <c r="H37" s="167">
        <f>INDEX(O18:X31,D42,7)</f>
        <v>2.4541522358598198</v>
      </c>
      <c r="I37" s="167"/>
      <c r="J37" s="40" t="s">
        <v>49</v>
      </c>
      <c r="L37" s="16"/>
      <c r="N37" s="55" t="s">
        <v>65</v>
      </c>
      <c r="S37" s="167">
        <f>SUM(U18:V31)</f>
        <v>6.313483483767949</v>
      </c>
      <c r="T37" s="167"/>
      <c r="U37" s="40" t="s">
        <v>49</v>
      </c>
      <c r="Y37" s="46"/>
    </row>
    <row r="38" spans="1:31" ht="15.75" x14ac:dyDescent="0.25">
      <c r="A38" s="3"/>
      <c r="B38" s="16"/>
      <c r="C38" s="56" t="s">
        <v>66</v>
      </c>
      <c r="D38" s="57"/>
      <c r="E38" s="58"/>
      <c r="F38" s="57"/>
      <c r="G38" s="58"/>
      <c r="H38" s="168">
        <f>INDEX(O18:X31,D42,9)</f>
        <v>2.7470692395833329</v>
      </c>
      <c r="I38" s="168"/>
      <c r="J38" s="59" t="s">
        <v>49</v>
      </c>
      <c r="L38" s="16"/>
      <c r="N38" s="56" t="s">
        <v>66</v>
      </c>
      <c r="O38" s="57"/>
      <c r="P38" s="58"/>
      <c r="Q38" s="57"/>
      <c r="R38" s="58"/>
      <c r="S38" s="168">
        <f>SUM(W18:X31)</f>
        <v>9.9102092145833325</v>
      </c>
      <c r="T38" s="168"/>
      <c r="U38" s="59" t="s">
        <v>49</v>
      </c>
      <c r="Y38" s="46"/>
    </row>
    <row r="39" spans="1:31" ht="15.75" x14ac:dyDescent="0.25">
      <c r="A39" s="3"/>
      <c r="B39" s="16"/>
      <c r="C39" s="55" t="s">
        <v>68</v>
      </c>
      <c r="D39" s="16"/>
      <c r="H39" s="121">
        <f>INDEX(O18:X31,D42,1)</f>
        <v>6.7524999999999995</v>
      </c>
      <c r="I39" s="121"/>
      <c r="J39" s="40" t="s">
        <v>49</v>
      </c>
      <c r="L39" s="16"/>
      <c r="N39" s="55" t="s">
        <v>68</v>
      </c>
      <c r="O39" s="16"/>
      <c r="S39" s="121">
        <f>SUM(O18:P31)</f>
        <v>20.522500000000001</v>
      </c>
      <c r="T39" s="121"/>
      <c r="U39" s="40" t="s">
        <v>49</v>
      </c>
      <c r="Y39" s="46"/>
    </row>
    <row r="40" spans="1:31" ht="6" customHeight="1" x14ac:dyDescent="0.25">
      <c r="A40" s="3"/>
      <c r="B40" s="16"/>
      <c r="C40" s="16"/>
      <c r="D40" s="16"/>
      <c r="E40" s="16"/>
      <c r="F40" s="16"/>
      <c r="I40" s="16"/>
      <c r="J40" s="16"/>
      <c r="K40" s="16"/>
      <c r="L40" s="16"/>
      <c r="M40" s="16"/>
      <c r="N40" s="16"/>
      <c r="O40" s="16"/>
      <c r="P40" s="16"/>
      <c r="Q40" s="16"/>
      <c r="R40" s="18"/>
      <c r="S40" s="17"/>
      <c r="T40" s="16"/>
      <c r="U40" s="17"/>
      <c r="V40" s="16"/>
      <c r="W40" s="19"/>
      <c r="X40" s="42"/>
    </row>
    <row r="41" spans="1:31" x14ac:dyDescent="0.25">
      <c r="A41" s="20"/>
      <c r="G41" s="16"/>
      <c r="H41" s="16"/>
      <c r="I41" s="16"/>
      <c r="J41" s="16"/>
      <c r="K41" s="16"/>
      <c r="L41" s="16"/>
      <c r="P41" s="36"/>
      <c r="Q41" s="24" t="s">
        <v>16</v>
      </c>
      <c r="R41" s="36">
        <f>D42+1</f>
        <v>3</v>
      </c>
      <c r="AC41" s="6"/>
      <c r="AD41" s="6"/>
      <c r="AE41" s="6"/>
    </row>
    <row r="42" spans="1:31" x14ac:dyDescent="0.25">
      <c r="A42" s="20"/>
      <c r="C42" s="21" t="s">
        <v>16</v>
      </c>
      <c r="D42" s="95">
        <v>2</v>
      </c>
      <c r="AC42" s="6"/>
      <c r="AD42" s="6"/>
      <c r="AE42" s="6"/>
    </row>
    <row r="43" spans="1:31" x14ac:dyDescent="0.25">
      <c r="A43" s="20"/>
      <c r="H43" s="166">
        <f>INDEX(N18:V31,D42,1)</f>
        <v>3.7</v>
      </c>
      <c r="I43" s="166"/>
      <c r="AC43" s="6"/>
      <c r="AD43" s="6"/>
      <c r="AE43" s="6"/>
    </row>
    <row r="44" spans="1:31" x14ac:dyDescent="0.25">
      <c r="A44" s="20"/>
      <c r="AC44" s="6"/>
      <c r="AD44" s="6"/>
      <c r="AE44" s="6"/>
    </row>
    <row r="45" spans="1:31" x14ac:dyDescent="0.25">
      <c r="A45" s="20"/>
      <c r="O45" s="166">
        <f>INDEX(D18:L32,R41,3)</f>
        <v>1.8</v>
      </c>
      <c r="P45" s="166"/>
      <c r="U45" s="172">
        <f>INDEX(D18:L32,R41,2)</f>
        <v>2</v>
      </c>
      <c r="V45" s="173"/>
      <c r="AC45" s="6"/>
      <c r="AD45" s="6"/>
      <c r="AE45" s="6"/>
    </row>
    <row r="46" spans="1:31" x14ac:dyDescent="0.25">
      <c r="A46" s="20"/>
      <c r="G46" s="126"/>
      <c r="H46" s="126"/>
      <c r="AC46" s="6"/>
      <c r="AD46" s="6"/>
      <c r="AE46" s="6"/>
    </row>
    <row r="47" spans="1:31" x14ac:dyDescent="0.25">
      <c r="A47" s="20"/>
      <c r="AC47" s="6"/>
      <c r="AD47" s="6"/>
      <c r="AE47" s="6"/>
    </row>
    <row r="48" spans="1:31" x14ac:dyDescent="0.25">
      <c r="A48" s="20"/>
      <c r="AC48" s="6"/>
      <c r="AD48" s="6"/>
      <c r="AE48" s="6"/>
    </row>
    <row r="49" spans="1:33" x14ac:dyDescent="0.25">
      <c r="A49" s="20"/>
      <c r="B49" s="169">
        <f>INDEX(D18:L32,D42,2)</f>
        <v>2</v>
      </c>
      <c r="C49" s="169"/>
      <c r="W49" s="170">
        <f>INDEX(D18:L32,R41,1)</f>
        <v>0.5</v>
      </c>
      <c r="AC49" s="6"/>
      <c r="AD49" s="6"/>
      <c r="AE49" s="6"/>
    </row>
    <row r="50" spans="1:33" x14ac:dyDescent="0.25">
      <c r="A50" s="20"/>
      <c r="W50" s="174"/>
      <c r="AC50" s="6"/>
      <c r="AD50" s="6"/>
      <c r="AE50" s="6"/>
      <c r="AF50" s="5"/>
    </row>
    <row r="51" spans="1:33" x14ac:dyDescent="0.25">
      <c r="A51" s="20"/>
      <c r="B51" s="170">
        <f>INDEX(D18:L32,D42,1)</f>
        <v>0.8</v>
      </c>
      <c r="C51" s="170"/>
      <c r="AC51" s="6"/>
      <c r="AD51" s="6"/>
      <c r="AE51" s="6"/>
      <c r="AF51" s="5"/>
    </row>
    <row r="52" spans="1:33" ht="16.5" x14ac:dyDescent="0.3">
      <c r="A52" s="20"/>
      <c r="B52" s="170"/>
      <c r="C52" s="170"/>
      <c r="P52" s="23"/>
      <c r="R52" s="22" t="s">
        <v>55</v>
      </c>
      <c r="S52" s="16">
        <f>G10</f>
        <v>300</v>
      </c>
      <c r="T52" s="23" t="s">
        <v>28</v>
      </c>
      <c r="AC52" s="6"/>
      <c r="AD52" s="6"/>
      <c r="AE52" s="6"/>
      <c r="AF52" s="5"/>
    </row>
    <row r="53" spans="1:33" x14ac:dyDescent="0.25">
      <c r="A53" s="20"/>
      <c r="I53" s="171">
        <f>INDEX(D18:L32,D42,3)</f>
        <v>1</v>
      </c>
      <c r="J53" s="171"/>
      <c r="L53" s="5" t="s">
        <v>63</v>
      </c>
      <c r="AC53" s="6"/>
      <c r="AD53" s="6"/>
      <c r="AE53" s="6"/>
      <c r="AF53" s="5"/>
    </row>
    <row r="54" spans="1:33" x14ac:dyDescent="0.25">
      <c r="A54" s="20"/>
      <c r="L54" s="5" t="s">
        <v>98</v>
      </c>
      <c r="R54" s="25"/>
      <c r="AC54" s="5"/>
      <c r="AD54" s="6"/>
      <c r="AE54" s="6"/>
      <c r="AF54" s="5"/>
      <c r="AG54" s="5"/>
    </row>
    <row r="55" spans="1:33" x14ac:dyDescent="0.25">
      <c r="A55" s="20"/>
      <c r="AC55" s="5"/>
      <c r="AD55" s="6"/>
      <c r="AE55" s="6"/>
      <c r="AF55" s="5"/>
      <c r="AG55" s="5"/>
    </row>
    <row r="56" spans="1:33" x14ac:dyDescent="0.25">
      <c r="A56" s="4" t="s">
        <v>114</v>
      </c>
      <c r="AC56" s="5"/>
      <c r="AD56" s="7"/>
      <c r="AE56" s="6"/>
      <c r="AF56" s="5"/>
      <c r="AG56" s="5"/>
    </row>
    <row r="57" spans="1:33" x14ac:dyDescent="0.25">
      <c r="A57" s="20"/>
      <c r="AC57" s="5"/>
      <c r="AD57" s="7"/>
      <c r="AE57" s="6"/>
      <c r="AF57" s="5"/>
      <c r="AG57" s="5"/>
    </row>
    <row r="58" spans="1:33" x14ac:dyDescent="0.25">
      <c r="A58" s="20"/>
      <c r="AC58" s="5"/>
      <c r="AD58" s="6"/>
      <c r="AE58" s="6"/>
      <c r="AF58" s="5"/>
      <c r="AG58" s="5"/>
    </row>
    <row r="59" spans="1:33" x14ac:dyDescent="0.25">
      <c r="AC59" s="5"/>
      <c r="AD59" s="6"/>
      <c r="AE59" s="6"/>
      <c r="AF59" s="5"/>
      <c r="AG59" s="5"/>
    </row>
    <row r="60" spans="1:33" x14ac:dyDescent="0.25">
      <c r="AC60" s="5"/>
      <c r="AD60" s="7"/>
      <c r="AE60" s="6"/>
      <c r="AF60" s="5"/>
      <c r="AG60" s="5"/>
    </row>
    <row r="61" spans="1:33" x14ac:dyDescent="0.25">
      <c r="AC61" s="5"/>
      <c r="AD61" s="7"/>
      <c r="AE61" s="6"/>
      <c r="AF61" s="5"/>
      <c r="AG61" s="5"/>
    </row>
    <row r="62" spans="1:33" x14ac:dyDescent="0.25">
      <c r="AC62" s="5"/>
      <c r="AD62" s="6"/>
      <c r="AE62" s="6"/>
      <c r="AF62" s="5"/>
      <c r="AG62" s="5"/>
    </row>
    <row r="63" spans="1:33" x14ac:dyDescent="0.25">
      <c r="AC63" s="5"/>
      <c r="AD63" s="6"/>
      <c r="AE63" s="6"/>
      <c r="AF63" s="5"/>
      <c r="AG63" s="5"/>
    </row>
    <row r="64" spans="1:33" x14ac:dyDescent="0.25">
      <c r="AC64" s="5"/>
      <c r="AD64" s="7"/>
      <c r="AE64" s="6"/>
      <c r="AF64" s="5"/>
      <c r="AG64" s="5"/>
    </row>
    <row r="65" spans="29:33" x14ac:dyDescent="0.25">
      <c r="AC65" s="5"/>
      <c r="AD65" s="7"/>
      <c r="AE65" s="6"/>
      <c r="AF65" s="5"/>
      <c r="AG65" s="5"/>
    </row>
    <row r="66" spans="29:33" x14ac:dyDescent="0.25">
      <c r="AD66" s="6"/>
      <c r="AE66" s="6"/>
      <c r="AF66" s="5"/>
      <c r="AG66" s="5"/>
    </row>
    <row r="67" spans="29:33" x14ac:dyDescent="0.25">
      <c r="AD67" s="6"/>
      <c r="AE67" s="6"/>
      <c r="AF67" s="5"/>
      <c r="AG67" s="5"/>
    </row>
    <row r="68" spans="29:33" x14ac:dyDescent="0.25">
      <c r="AD68" s="5"/>
      <c r="AE68" s="5"/>
      <c r="AF68" s="5"/>
      <c r="AG68" s="5"/>
    </row>
    <row r="69" spans="29:33" x14ac:dyDescent="0.25">
      <c r="AD69" s="5"/>
      <c r="AE69" s="5"/>
      <c r="AF69" s="5"/>
      <c r="AG69" s="5"/>
    </row>
    <row r="70" spans="29:33" x14ac:dyDescent="0.25">
      <c r="AD70" s="5"/>
      <c r="AE70" s="5"/>
      <c r="AF70" s="5"/>
      <c r="AG70" s="5"/>
    </row>
    <row r="71" spans="29:33" x14ac:dyDescent="0.25">
      <c r="AD71" s="5"/>
      <c r="AE71" s="5"/>
      <c r="AF71" s="5"/>
      <c r="AG71" s="5"/>
    </row>
    <row r="72" spans="29:33" x14ac:dyDescent="0.25">
      <c r="AD72" s="5"/>
      <c r="AE72" s="5"/>
      <c r="AF72" s="5"/>
      <c r="AG72" s="5"/>
    </row>
    <row r="73" spans="29:33" x14ac:dyDescent="0.25">
      <c r="AD73" s="5"/>
      <c r="AE73" s="5"/>
      <c r="AF73" s="5"/>
      <c r="AG73" s="5"/>
    </row>
    <row r="74" spans="29:33" x14ac:dyDescent="0.25">
      <c r="AD74" s="5"/>
      <c r="AE74" s="5"/>
      <c r="AF74" s="5"/>
      <c r="AG74" s="5"/>
    </row>
    <row r="75" spans="29:33" x14ac:dyDescent="0.25">
      <c r="AD75" s="5"/>
      <c r="AE75" s="5"/>
      <c r="AF75" s="5"/>
      <c r="AG75" s="5"/>
    </row>
  </sheetData>
  <sheetProtection algorithmName="SHA-512" hashValue="EypGL4vND+2WuYaZ1/niH5RS6buzuLkX9iZy8+zYmilc7Y5JA+qnhajLWYthCdqx0MTP+sZHsgNy5+7mDYy5Fg==" saltValue="oOiKPdp0OdmR+erAeS77mw==" spinCount="100000" sheet="1" objects="1" scenarios="1" selectLockedCells="1"/>
  <mergeCells count="170">
    <mergeCell ref="H39:I39"/>
    <mergeCell ref="H35:I35"/>
    <mergeCell ref="H36:I36"/>
    <mergeCell ref="H37:I37"/>
    <mergeCell ref="H38:I38"/>
    <mergeCell ref="W29:X29"/>
    <mergeCell ref="Q1:X1"/>
    <mergeCell ref="Q2:X2"/>
    <mergeCell ref="Q3:X3"/>
    <mergeCell ref="G20:H20"/>
    <mergeCell ref="I20:J20"/>
    <mergeCell ref="K22:L22"/>
    <mergeCell ref="B7:W9"/>
    <mergeCell ref="G12:H12"/>
    <mergeCell ref="Q17:R17"/>
    <mergeCell ref="Q18:R18"/>
    <mergeCell ref="K18:L18"/>
    <mergeCell ref="W17:X17"/>
    <mergeCell ref="W18:X18"/>
    <mergeCell ref="W19:X19"/>
    <mergeCell ref="K19:L19"/>
    <mergeCell ref="K17:L17"/>
    <mergeCell ref="G10:H10"/>
    <mergeCell ref="U17:V17"/>
    <mergeCell ref="H43:I43"/>
    <mergeCell ref="U45:V45"/>
    <mergeCell ref="O45:P45"/>
    <mergeCell ref="Q25:R25"/>
    <mergeCell ref="K32:L32"/>
    <mergeCell ref="K30:L30"/>
    <mergeCell ref="K31:L31"/>
    <mergeCell ref="Q26:R26"/>
    <mergeCell ref="Q27:R27"/>
    <mergeCell ref="Q28:R28"/>
    <mergeCell ref="Q29:R29"/>
    <mergeCell ref="Q30:R30"/>
    <mergeCell ref="Q31:R31"/>
    <mergeCell ref="S25:T25"/>
    <mergeCell ref="S26:T26"/>
    <mergeCell ref="S27:T27"/>
    <mergeCell ref="K28:L28"/>
    <mergeCell ref="K29:L29"/>
    <mergeCell ref="G31:H31"/>
    <mergeCell ref="I31:J31"/>
    <mergeCell ref="G29:H29"/>
    <mergeCell ref="I29:J29"/>
    <mergeCell ref="G30:H30"/>
    <mergeCell ref="I30:J30"/>
    <mergeCell ref="A16:C16"/>
    <mergeCell ref="M16:N16"/>
    <mergeCell ref="S20:T20"/>
    <mergeCell ref="S21:T21"/>
    <mergeCell ref="S22:T22"/>
    <mergeCell ref="G21:H21"/>
    <mergeCell ref="I21:J21"/>
    <mergeCell ref="K20:L20"/>
    <mergeCell ref="K21:L21"/>
    <mergeCell ref="G18:H18"/>
    <mergeCell ref="G19:H19"/>
    <mergeCell ref="B18:C18"/>
    <mergeCell ref="B19:C19"/>
    <mergeCell ref="B20:C20"/>
    <mergeCell ref="B21:C21"/>
    <mergeCell ref="B22:C22"/>
    <mergeCell ref="I22:J22"/>
    <mergeCell ref="G23:H23"/>
    <mergeCell ref="I23:J23"/>
    <mergeCell ref="G24:H24"/>
    <mergeCell ref="I24:J24"/>
    <mergeCell ref="U18:V18"/>
    <mergeCell ref="U19:V19"/>
    <mergeCell ref="S17:T17"/>
    <mergeCell ref="S18:T18"/>
    <mergeCell ref="S19:T19"/>
    <mergeCell ref="U21:V21"/>
    <mergeCell ref="U22:V22"/>
    <mergeCell ref="I53:J53"/>
    <mergeCell ref="B51:C52"/>
    <mergeCell ref="G46:H46"/>
    <mergeCell ref="W23:X23"/>
    <mergeCell ref="W24:X24"/>
    <mergeCell ref="W25:X25"/>
    <mergeCell ref="W26:X26"/>
    <mergeCell ref="W27:X27"/>
    <mergeCell ref="W28:X28"/>
    <mergeCell ref="U29:V29"/>
    <mergeCell ref="U30:V30"/>
    <mergeCell ref="U31:V31"/>
    <mergeCell ref="U25:V25"/>
    <mergeCell ref="U26:V26"/>
    <mergeCell ref="U27:V27"/>
    <mergeCell ref="U28:V28"/>
    <mergeCell ref="S29:T29"/>
    <mergeCell ref="G32:H32"/>
    <mergeCell ref="I32:J32"/>
    <mergeCell ref="G27:H27"/>
    <mergeCell ref="I27:J27"/>
    <mergeCell ref="G28:H28"/>
    <mergeCell ref="W49:W50"/>
    <mergeCell ref="B32:C32"/>
    <mergeCell ref="B49:C49"/>
    <mergeCell ref="S30:T30"/>
    <mergeCell ref="S31:T31"/>
    <mergeCell ref="W30:X30"/>
    <mergeCell ref="S24:T24"/>
    <mergeCell ref="Q19:R19"/>
    <mergeCell ref="Q20:R20"/>
    <mergeCell ref="Q21:R21"/>
    <mergeCell ref="Q22:R22"/>
    <mergeCell ref="Q23:R23"/>
    <mergeCell ref="Q24:R24"/>
    <mergeCell ref="K26:L26"/>
    <mergeCell ref="K27:L27"/>
    <mergeCell ref="W31:X31"/>
    <mergeCell ref="W20:X20"/>
    <mergeCell ref="W21:X21"/>
    <mergeCell ref="W22:X22"/>
    <mergeCell ref="U23:V23"/>
    <mergeCell ref="U24:V24"/>
    <mergeCell ref="U20:V20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S35:T35"/>
    <mergeCell ref="S36:T36"/>
    <mergeCell ref="S37:T37"/>
    <mergeCell ref="S38:T38"/>
    <mergeCell ref="I28:J28"/>
    <mergeCell ref="S39:T39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S23:T23"/>
    <mergeCell ref="S28:T28"/>
    <mergeCell ref="Q4:X4"/>
    <mergeCell ref="Q5:X5"/>
    <mergeCell ref="O16:X16"/>
    <mergeCell ref="G16:L16"/>
    <mergeCell ref="D16:F16"/>
    <mergeCell ref="O31:P31"/>
    <mergeCell ref="K23:L23"/>
    <mergeCell ref="K24:L24"/>
    <mergeCell ref="K25:L25"/>
    <mergeCell ref="I18:J18"/>
    <mergeCell ref="I19:J19"/>
    <mergeCell ref="G17:H17"/>
    <mergeCell ref="I17:J17"/>
    <mergeCell ref="O17:P17"/>
    <mergeCell ref="O18:P18"/>
    <mergeCell ref="O19:P19"/>
    <mergeCell ref="O20:P20"/>
    <mergeCell ref="O21:P21"/>
    <mergeCell ref="M13:Q14"/>
    <mergeCell ref="G25:H25"/>
    <mergeCell ref="I25:J25"/>
    <mergeCell ref="G26:H26"/>
    <mergeCell ref="I26:J26"/>
    <mergeCell ref="G22:H22"/>
  </mergeCells>
  <phoneticPr fontId="9" type="noConversion"/>
  <conditionalFormatting sqref="W18:X31">
    <cfRule type="cellIs" dxfId="0" priority="1" operator="lessThan">
      <formula>0</formula>
    </cfRule>
  </conditionalFormatting>
  <dataValidations count="3">
    <dataValidation type="whole" operator="greaterThanOrEqual" allowBlank="1" showInputMessage="1" showErrorMessage="1" sqref="D42" xr:uid="{B73FC7C5-C596-44F2-AB2B-ECF5DE180835}">
      <formula1>1</formula1>
    </dataValidation>
    <dataValidation type="decimal" operator="greaterThan" allowBlank="1" showInputMessage="1" showErrorMessage="1" sqref="G10:H10 G12:H12" xr:uid="{707A8D36-FB05-479A-A855-9404C19B22D2}">
      <formula1>1</formula1>
    </dataValidation>
    <dataValidation type="decimal" operator="greaterThanOrEqual" allowBlank="1" showInputMessage="1" showErrorMessage="1" sqref="D18:F32 N18:N31" xr:uid="{0489C618-FDF9-4A7A-94F7-5628AD53C84E}">
      <formula1>0.1</formula1>
    </dataValidation>
  </dataValidations>
  <hyperlinks>
    <hyperlink ref="E5" r:id="rId1" xr:uid="{2A433A22-43A7-425F-8383-8818432BD70F}"/>
  </hyperlinks>
  <printOptions horizontalCentered="1"/>
  <pageMargins left="0.70866141732283472" right="0.39370078740157483" top="0.39370078740157483" bottom="0.39370078740157483" header="0.11811023622047245" footer="0.11811023622047245"/>
  <pageSetup paperSize="9"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3373-B35E-496E-A1BD-80ABCCD79C7E}">
  <dimension ref="A1:AF64"/>
  <sheetViews>
    <sheetView showGridLines="0" view="pageBreakPreview" zoomScaleNormal="100" zoomScaleSheetLayoutView="100" workbookViewId="0">
      <selection activeCell="G11" sqref="G11:H11"/>
    </sheetView>
  </sheetViews>
  <sheetFormatPr baseColWidth="10" defaultColWidth="11.42578125" defaultRowHeight="15" x14ac:dyDescent="0.25"/>
  <cols>
    <col min="1" max="23" width="3.7109375" style="1" customWidth="1"/>
    <col min="24" max="16384" width="11.42578125" style="1"/>
  </cols>
  <sheetData>
    <row r="1" spans="1:23" ht="12.9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12"/>
      <c r="N1" s="12"/>
      <c r="O1" s="34" t="s">
        <v>0</v>
      </c>
      <c r="P1" s="135" t="str">
        <f>LiesMich!A25</f>
        <v>DEMOVERSION</v>
      </c>
      <c r="Q1" s="155"/>
      <c r="R1" s="155"/>
      <c r="S1" s="155"/>
      <c r="T1" s="155"/>
      <c r="U1" s="155"/>
      <c r="V1" s="155"/>
      <c r="W1" s="155"/>
    </row>
    <row r="2" spans="1:23" ht="12.9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P2" s="135" t="str">
        <f>LiesMich!A26</f>
        <v>-</v>
      </c>
      <c r="Q2" s="155"/>
      <c r="R2" s="155"/>
      <c r="S2" s="155"/>
      <c r="T2" s="155"/>
      <c r="U2" s="155"/>
      <c r="V2" s="155"/>
      <c r="W2" s="155"/>
    </row>
    <row r="3" spans="1:23" ht="12.95" customHeight="1" x14ac:dyDescent="0.25">
      <c r="A3" s="10"/>
      <c r="B3" s="12"/>
      <c r="E3" s="12"/>
      <c r="F3" s="11"/>
      <c r="G3" s="11"/>
      <c r="H3" s="11"/>
      <c r="I3" s="11"/>
      <c r="J3" s="11"/>
      <c r="K3" s="11"/>
      <c r="L3" s="12"/>
      <c r="M3" s="12"/>
      <c r="P3" s="137" t="str">
        <f>LiesMich!A27</f>
        <v>-</v>
      </c>
      <c r="Q3" s="156"/>
      <c r="R3" s="156"/>
      <c r="S3" s="156"/>
      <c r="T3" s="156"/>
      <c r="U3" s="156"/>
      <c r="V3" s="156"/>
      <c r="W3" s="156"/>
    </row>
    <row r="4" spans="1:23" ht="12.95" customHeight="1" x14ac:dyDescent="0.25">
      <c r="A4" s="13"/>
      <c r="B4" s="12"/>
      <c r="E4" s="32" t="s">
        <v>111</v>
      </c>
      <c r="F4" s="12"/>
      <c r="G4" s="12"/>
      <c r="H4" s="12"/>
      <c r="I4" s="12"/>
      <c r="J4" s="12"/>
      <c r="K4" s="12"/>
      <c r="L4" s="2"/>
      <c r="M4" s="2"/>
      <c r="O4" s="28" t="s">
        <v>50</v>
      </c>
      <c r="P4" s="99" t="s">
        <v>95</v>
      </c>
      <c r="Q4" s="100"/>
      <c r="R4" s="100"/>
      <c r="S4" s="100"/>
      <c r="T4" s="100"/>
      <c r="U4" s="100"/>
      <c r="V4" s="100"/>
      <c r="W4" s="100"/>
    </row>
    <row r="5" spans="1:23" ht="16.5" x14ac:dyDescent="0.3">
      <c r="A5" s="29"/>
      <c r="B5" s="30"/>
      <c r="C5" s="30"/>
      <c r="D5" s="30"/>
      <c r="E5" s="82" t="s">
        <v>85</v>
      </c>
      <c r="F5" s="30"/>
      <c r="G5" s="30"/>
      <c r="H5" s="30"/>
      <c r="I5" s="30"/>
      <c r="J5" s="30"/>
      <c r="K5" s="30"/>
      <c r="L5" s="30"/>
      <c r="M5" s="30"/>
      <c r="N5" s="30"/>
      <c r="O5" s="31" t="s">
        <v>51</v>
      </c>
      <c r="P5" s="101" t="s">
        <v>94</v>
      </c>
      <c r="Q5" s="102"/>
      <c r="R5" s="102"/>
      <c r="S5" s="102"/>
      <c r="T5" s="102"/>
      <c r="U5" s="102"/>
      <c r="V5" s="102"/>
      <c r="W5" s="102"/>
    </row>
    <row r="6" spans="1:23" x14ac:dyDescent="0.25">
      <c r="A6" s="3"/>
      <c r="Q6" s="14"/>
      <c r="R6" s="15"/>
      <c r="T6" s="15"/>
      <c r="V6" s="26"/>
      <c r="W6" s="37"/>
    </row>
    <row r="7" spans="1:23" x14ac:dyDescent="0.25">
      <c r="A7" s="3"/>
      <c r="B7" s="139" t="s">
        <v>96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37"/>
    </row>
    <row r="8" spans="1:23" x14ac:dyDescent="0.25">
      <c r="A8" s="3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37"/>
    </row>
    <row r="9" spans="1:23" x14ac:dyDescent="0.25">
      <c r="A9" s="3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37"/>
    </row>
    <row r="10" spans="1:23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Q10" s="14"/>
      <c r="R10" s="15"/>
      <c r="T10" s="15"/>
      <c r="V10" s="26"/>
      <c r="W10" s="37"/>
    </row>
    <row r="11" spans="1:23" ht="15.75" thickBot="1" x14ac:dyDescent="0.3">
      <c r="A11" s="4"/>
      <c r="B11" s="16" t="s">
        <v>22</v>
      </c>
      <c r="C11" s="16"/>
      <c r="D11" s="16"/>
      <c r="E11" s="16"/>
      <c r="F11" s="16"/>
      <c r="G11" s="149">
        <v>4</v>
      </c>
      <c r="H11" s="150"/>
      <c r="I11" s="5" t="s">
        <v>25</v>
      </c>
      <c r="J11" s="5"/>
      <c r="K11" s="5"/>
      <c r="L11" s="5"/>
      <c r="M11" s="60" t="s">
        <v>88</v>
      </c>
      <c r="N11" s="61"/>
      <c r="O11" s="61"/>
      <c r="P11" s="61"/>
      <c r="Q11" s="61"/>
      <c r="R11" s="61"/>
      <c r="S11" s="61"/>
      <c r="T11" s="61"/>
      <c r="V11" s="26"/>
      <c r="W11" s="37"/>
    </row>
    <row r="12" spans="1:23" ht="16.5" thickTop="1" x14ac:dyDescent="0.25">
      <c r="A12" s="4"/>
      <c r="B12" s="16" t="s">
        <v>23</v>
      </c>
      <c r="C12" s="16"/>
      <c r="D12" s="16"/>
      <c r="E12" s="16"/>
      <c r="F12" s="16"/>
      <c r="G12" s="149">
        <v>5</v>
      </c>
      <c r="H12" s="150"/>
      <c r="I12" s="5" t="s">
        <v>25</v>
      </c>
      <c r="J12" s="5"/>
      <c r="K12" s="5"/>
      <c r="L12" s="5"/>
      <c r="M12" s="55" t="s">
        <v>87</v>
      </c>
      <c r="N12" s="16"/>
      <c r="R12" s="161">
        <f>IF(SUM(W17:W20)&gt;0,"Fehler",R14-R13)</f>
        <v>30.33</v>
      </c>
      <c r="S12" s="161"/>
      <c r="T12" s="40" t="s">
        <v>49</v>
      </c>
      <c r="V12" s="26"/>
      <c r="W12" s="37"/>
    </row>
    <row r="13" spans="1:23" ht="15.75" x14ac:dyDescent="0.25">
      <c r="A13" s="4"/>
      <c r="B13" s="16" t="s">
        <v>24</v>
      </c>
      <c r="C13" s="16"/>
      <c r="D13" s="16"/>
      <c r="E13" s="16"/>
      <c r="F13" s="16"/>
      <c r="G13" s="149">
        <v>3</v>
      </c>
      <c r="H13" s="150"/>
      <c r="I13" s="5" t="s">
        <v>25</v>
      </c>
      <c r="J13" s="5"/>
      <c r="K13" s="5"/>
      <c r="L13" s="5"/>
      <c r="M13" s="89" t="s">
        <v>89</v>
      </c>
      <c r="N13" s="58"/>
      <c r="O13" s="58"/>
      <c r="P13" s="58"/>
      <c r="Q13" s="90"/>
      <c r="R13" s="162">
        <f>IF(SUM(W17:W20)&gt;0,"Fehler",G15*G16*G17)</f>
        <v>0.75</v>
      </c>
      <c r="S13" s="163"/>
      <c r="T13" s="91" t="s">
        <v>26</v>
      </c>
      <c r="V13" s="26"/>
      <c r="W13" s="37"/>
    </row>
    <row r="14" spans="1:23" ht="15.75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88" t="s">
        <v>68</v>
      </c>
      <c r="Q14" s="14"/>
      <c r="R14" s="164">
        <f>IF(SUM(W17:W20)&gt;0,"Fehler",G13/6*(G11*G12+G19*G20+4*(G11*G12+G19*G20)/2))</f>
        <v>31.08</v>
      </c>
      <c r="S14" s="165"/>
      <c r="T14" s="47" t="s">
        <v>26</v>
      </c>
      <c r="V14" s="26"/>
      <c r="W14" s="37"/>
    </row>
    <row r="15" spans="1:23" x14ac:dyDescent="0.25">
      <c r="A15" s="4"/>
      <c r="B15" s="16" t="s">
        <v>20</v>
      </c>
      <c r="C15" s="5"/>
      <c r="D15" s="5"/>
      <c r="E15" s="5"/>
      <c r="F15" s="5"/>
      <c r="G15" s="149">
        <v>0.5</v>
      </c>
      <c r="H15" s="150"/>
      <c r="I15" s="5" t="s">
        <v>25</v>
      </c>
      <c r="J15" s="5"/>
      <c r="K15" s="5"/>
      <c r="L15" s="5"/>
      <c r="T15" s="5"/>
      <c r="V15" s="26"/>
      <c r="W15" s="37"/>
    </row>
    <row r="16" spans="1:23" x14ac:dyDescent="0.25">
      <c r="A16" s="4"/>
      <c r="B16" s="16" t="s">
        <v>18</v>
      </c>
      <c r="G16" s="149">
        <v>0.5</v>
      </c>
      <c r="H16" s="150"/>
      <c r="I16" s="5" t="s">
        <v>25</v>
      </c>
      <c r="J16" s="5"/>
      <c r="K16" s="5"/>
      <c r="L16" s="5"/>
      <c r="Q16" s="14"/>
      <c r="R16" s="15"/>
      <c r="T16" s="15"/>
      <c r="V16" s="26"/>
      <c r="W16" s="37"/>
    </row>
    <row r="17" spans="1:23" x14ac:dyDescent="0.25">
      <c r="A17" s="4"/>
      <c r="B17" s="16" t="s">
        <v>90</v>
      </c>
      <c r="G17" s="149">
        <v>3</v>
      </c>
      <c r="H17" s="150"/>
      <c r="I17" s="5" t="s">
        <v>25</v>
      </c>
      <c r="J17" s="5"/>
      <c r="K17" s="96" t="str">
        <f>IF(G17&gt;G13,"Schachttiefe &gt; Grubentiefe - Bitte korrigieren Sie!","")</f>
        <v/>
      </c>
      <c r="L17" s="5"/>
      <c r="Q17" s="14"/>
      <c r="R17" s="15"/>
      <c r="T17" s="15"/>
      <c r="V17" s="26"/>
      <c r="W17" s="97">
        <f>IF(G17&gt;G13,1,0)</f>
        <v>0</v>
      </c>
    </row>
    <row r="18" spans="1:23" x14ac:dyDescent="0.25">
      <c r="A18" s="4"/>
      <c r="B18" s="16"/>
      <c r="G18" s="40"/>
      <c r="H18" s="37"/>
      <c r="I18" s="5"/>
      <c r="J18" s="5"/>
      <c r="K18" s="5"/>
      <c r="L18" s="5"/>
      <c r="V18" s="26"/>
      <c r="W18" s="37"/>
    </row>
    <row r="19" spans="1:23" x14ac:dyDescent="0.25">
      <c r="A19" s="4"/>
      <c r="B19" s="16" t="s">
        <v>21</v>
      </c>
      <c r="G19" s="149">
        <v>0.8</v>
      </c>
      <c r="H19" s="150"/>
      <c r="I19" s="5" t="s">
        <v>25</v>
      </c>
      <c r="J19" s="5"/>
      <c r="K19" s="96" t="str">
        <f>IF(G15&gt;G19,"Schachtlänge &gt; Sohlenlänge - Bitte korrigieren Sie!","")</f>
        <v/>
      </c>
      <c r="L19" s="5"/>
      <c r="V19" s="26"/>
      <c r="W19" s="97">
        <f>IF(G15&gt;G19,1,0)</f>
        <v>0</v>
      </c>
    </row>
    <row r="20" spans="1:23" x14ac:dyDescent="0.25">
      <c r="A20" s="4"/>
      <c r="B20" s="16" t="s">
        <v>19</v>
      </c>
      <c r="C20" s="5"/>
      <c r="D20" s="5"/>
      <c r="E20" s="5"/>
      <c r="F20" s="5"/>
      <c r="G20" s="149">
        <v>0.9</v>
      </c>
      <c r="H20" s="150"/>
      <c r="I20" s="5" t="s">
        <v>25</v>
      </c>
      <c r="J20" s="5"/>
      <c r="K20" s="96" t="str">
        <f>IF(G16&gt;G20,"Schachtlänge &gt; Sohlenlänge - Bitte korrigieren Sie!","")</f>
        <v/>
      </c>
      <c r="L20" s="5"/>
      <c r="V20" s="26"/>
      <c r="W20" s="97">
        <f>IF(G16&gt;G20,1,0)</f>
        <v>0</v>
      </c>
    </row>
    <row r="21" spans="1:23" x14ac:dyDescent="0.25">
      <c r="A21" s="4"/>
      <c r="B21" s="5"/>
      <c r="C21" s="5"/>
      <c r="D21" s="5"/>
      <c r="E21" s="5"/>
      <c r="F21" s="5"/>
      <c r="G21" s="40"/>
      <c r="H21" s="37"/>
      <c r="I21" s="5"/>
      <c r="J21" s="5"/>
      <c r="K21" s="5"/>
      <c r="L21" s="5"/>
      <c r="V21" s="26"/>
      <c r="W21" s="37"/>
    </row>
    <row r="22" spans="1:23" x14ac:dyDescent="0.25">
      <c r="A22" s="4"/>
      <c r="B22" s="5"/>
      <c r="C22" s="5"/>
      <c r="D22" s="5"/>
      <c r="E22" s="5"/>
      <c r="F22" s="5"/>
      <c r="G22" s="40"/>
      <c r="H22" s="37"/>
      <c r="I22" s="5"/>
      <c r="J22" s="5"/>
      <c r="K22" s="5"/>
      <c r="L22" s="5"/>
      <c r="Q22" s="14"/>
      <c r="R22" s="15"/>
      <c r="T22" s="15"/>
      <c r="V22" s="26"/>
      <c r="W22" s="37"/>
    </row>
    <row r="23" spans="1:23" x14ac:dyDescent="0.25">
      <c r="A23" s="4"/>
      <c r="B23" s="5"/>
      <c r="C23" s="5"/>
      <c r="D23" s="5"/>
      <c r="E23" s="5"/>
      <c r="F23" s="5"/>
      <c r="G23" s="40"/>
      <c r="H23" s="37"/>
      <c r="I23" s="5"/>
      <c r="J23" s="5"/>
      <c r="K23" s="5"/>
      <c r="L23" s="5"/>
      <c r="Q23" s="14"/>
      <c r="R23" s="15"/>
      <c r="T23" s="15"/>
      <c r="V23" s="26"/>
      <c r="W23" s="37"/>
    </row>
    <row r="24" spans="1:23" x14ac:dyDescent="0.25">
      <c r="A24" s="4"/>
      <c r="B24" s="5"/>
      <c r="C24" s="5"/>
      <c r="D24" s="5"/>
      <c r="E24" s="5"/>
      <c r="F24" s="5"/>
      <c r="G24" s="40"/>
      <c r="H24" s="37"/>
      <c r="I24" s="5"/>
      <c r="J24" s="5"/>
      <c r="K24" s="5"/>
      <c r="L24" s="5"/>
      <c r="Q24" s="14"/>
      <c r="R24" s="15"/>
      <c r="T24" s="15"/>
      <c r="V24" s="26"/>
      <c r="W24" s="37"/>
    </row>
    <row r="25" spans="1:23" x14ac:dyDescent="0.25">
      <c r="A25" s="4"/>
      <c r="B25" s="5"/>
      <c r="C25" s="5"/>
      <c r="D25" s="5"/>
      <c r="E25" s="5"/>
      <c r="F25" s="5"/>
      <c r="G25" s="40"/>
      <c r="H25" s="37"/>
      <c r="I25" s="5"/>
      <c r="J25" s="5"/>
      <c r="K25" s="5"/>
      <c r="L25" s="5"/>
      <c r="Q25" s="14"/>
      <c r="R25" s="15"/>
      <c r="T25" s="15"/>
      <c r="V25" s="26"/>
      <c r="W25" s="37"/>
    </row>
    <row r="26" spans="1:23" x14ac:dyDescent="0.25">
      <c r="A26" s="4"/>
      <c r="E26" s="5"/>
      <c r="F26" s="5"/>
      <c r="G26" s="40"/>
      <c r="K26" s="5"/>
      <c r="L26" s="5"/>
      <c r="Q26" s="14"/>
      <c r="R26" s="15"/>
      <c r="T26" s="15"/>
      <c r="V26" s="26"/>
      <c r="W26" s="37"/>
    </row>
    <row r="27" spans="1:23" x14ac:dyDescent="0.25">
      <c r="A27" s="4"/>
      <c r="E27" s="5"/>
      <c r="F27" s="5"/>
      <c r="G27" s="159">
        <f>G11</f>
        <v>4</v>
      </c>
      <c r="H27" s="160"/>
      <c r="I27" s="160"/>
      <c r="K27" s="5"/>
      <c r="L27" s="5"/>
      <c r="T27" s="15"/>
      <c r="V27" s="26"/>
      <c r="W27" s="37"/>
    </row>
    <row r="28" spans="1:23" x14ac:dyDescent="0.25">
      <c r="A28" s="4"/>
      <c r="B28" s="5"/>
      <c r="C28" s="5"/>
      <c r="D28" s="5"/>
      <c r="E28" s="5"/>
      <c r="F28" s="5"/>
      <c r="G28" s="160"/>
      <c r="H28" s="160"/>
      <c r="I28" s="160"/>
      <c r="J28" s="5"/>
      <c r="K28" s="5"/>
      <c r="L28" s="5"/>
      <c r="T28" s="15"/>
      <c r="V28" s="26"/>
      <c r="W28" s="37"/>
    </row>
    <row r="29" spans="1:23" x14ac:dyDescent="0.25">
      <c r="A29" s="4"/>
      <c r="B29" s="5"/>
      <c r="C29" s="5"/>
      <c r="D29" s="5"/>
      <c r="E29" s="5"/>
      <c r="F29" s="5"/>
      <c r="G29" s="40"/>
      <c r="H29" s="37"/>
      <c r="I29" s="5"/>
      <c r="J29" s="5"/>
      <c r="K29" s="5"/>
      <c r="L29" s="5"/>
      <c r="Q29" s="14"/>
      <c r="R29" s="15"/>
      <c r="T29" s="15"/>
      <c r="V29" s="26"/>
      <c r="W29" s="37"/>
    </row>
    <row r="30" spans="1:23" x14ac:dyDescent="0.25">
      <c r="A30" s="4"/>
      <c r="B30" s="5"/>
      <c r="C30" s="5"/>
      <c r="D30" s="5"/>
      <c r="E30" s="5"/>
      <c r="F30" s="5"/>
      <c r="G30" s="40"/>
      <c r="H30" s="37"/>
      <c r="I30" s="5"/>
      <c r="J30" s="5"/>
      <c r="K30" s="5"/>
      <c r="L30" s="5"/>
      <c r="Q30" s="14"/>
      <c r="R30" s="157">
        <f>G12</f>
        <v>5</v>
      </c>
      <c r="S30" s="158"/>
      <c r="T30" s="158"/>
      <c r="V30" s="26"/>
      <c r="W30" s="37"/>
    </row>
    <row r="31" spans="1:23" x14ac:dyDescent="0.25">
      <c r="A31" s="4"/>
      <c r="B31" s="5"/>
      <c r="C31" s="5"/>
      <c r="D31" s="5"/>
      <c r="E31" s="5"/>
      <c r="F31" s="5"/>
      <c r="G31" s="40"/>
      <c r="H31" s="37"/>
      <c r="I31" s="5"/>
      <c r="J31" s="5"/>
      <c r="K31" s="5"/>
      <c r="L31" s="5"/>
      <c r="Q31" s="14"/>
      <c r="R31" s="158"/>
      <c r="S31" s="158"/>
      <c r="T31" s="158"/>
      <c r="V31" s="26"/>
      <c r="W31" s="37"/>
    </row>
    <row r="32" spans="1:23" x14ac:dyDescent="0.25">
      <c r="A32" s="4"/>
      <c r="B32" s="5"/>
      <c r="C32" s="5"/>
      <c r="D32" s="5"/>
      <c r="E32" s="5"/>
      <c r="F32" s="5"/>
      <c r="G32" s="40"/>
      <c r="H32" s="37"/>
      <c r="I32" s="5"/>
      <c r="J32" s="5"/>
      <c r="K32" s="5"/>
      <c r="L32" s="5"/>
      <c r="Q32" s="14"/>
      <c r="R32" s="15"/>
      <c r="T32" s="15"/>
      <c r="V32" s="26"/>
      <c r="W32" s="37"/>
    </row>
    <row r="33" spans="1:32" x14ac:dyDescent="0.25">
      <c r="A33" s="4"/>
      <c r="B33" s="5"/>
      <c r="C33" s="5"/>
      <c r="D33" s="5"/>
      <c r="E33" s="5"/>
      <c r="F33" s="5"/>
      <c r="G33" s="40"/>
      <c r="H33" s="37"/>
      <c r="I33" s="5"/>
      <c r="J33" s="5"/>
      <c r="K33" s="5"/>
      <c r="L33" s="5"/>
      <c r="Q33" s="14"/>
      <c r="R33" s="15"/>
      <c r="T33" s="15"/>
      <c r="V33" s="26"/>
      <c r="W33" s="37"/>
    </row>
    <row r="34" spans="1:32" x14ac:dyDescent="0.25">
      <c r="A34" s="4"/>
      <c r="B34" s="5"/>
      <c r="C34" s="5"/>
      <c r="D34" s="5"/>
      <c r="E34" s="5"/>
      <c r="F34" s="5"/>
      <c r="G34" s="40"/>
      <c r="H34" s="37"/>
      <c r="I34" s="5"/>
      <c r="J34" s="5"/>
      <c r="K34" s="5"/>
      <c r="L34" s="5"/>
      <c r="Q34" s="14"/>
      <c r="R34" s="15"/>
      <c r="V34" s="26"/>
      <c r="W34" s="37"/>
    </row>
    <row r="35" spans="1:32" x14ac:dyDescent="0.25">
      <c r="A35" s="4"/>
      <c r="B35" s="5"/>
      <c r="C35" s="5"/>
      <c r="D35" s="5"/>
      <c r="E35" s="5"/>
      <c r="F35" s="5"/>
      <c r="G35" s="40"/>
      <c r="H35" s="37"/>
      <c r="I35" s="5"/>
      <c r="J35" s="5"/>
      <c r="K35" s="5"/>
      <c r="L35" s="5"/>
      <c r="Q35" s="14"/>
      <c r="R35" s="15"/>
      <c r="T35" s="147">
        <f>G13</f>
        <v>3</v>
      </c>
      <c r="U35" s="148"/>
      <c r="V35" s="26"/>
      <c r="W35" s="37"/>
    </row>
    <row r="36" spans="1:32" x14ac:dyDescent="0.25">
      <c r="A36" s="4"/>
      <c r="B36" s="5"/>
      <c r="C36" s="5"/>
      <c r="D36" s="5"/>
      <c r="E36" s="5"/>
      <c r="F36" s="5"/>
      <c r="G36" s="40"/>
      <c r="H36" s="37"/>
      <c r="I36" s="5"/>
      <c r="J36" s="5"/>
      <c r="K36" s="5"/>
      <c r="L36" s="5"/>
      <c r="Q36" s="14"/>
      <c r="R36" s="15"/>
      <c r="V36" s="26"/>
      <c r="W36" s="37"/>
    </row>
    <row r="37" spans="1:32" x14ac:dyDescent="0.25">
      <c r="A37" s="4"/>
      <c r="B37" s="5"/>
      <c r="C37" s="5"/>
      <c r="D37" s="5"/>
      <c r="E37" s="152">
        <f>G16</f>
        <v>0.5</v>
      </c>
      <c r="F37" s="154"/>
      <c r="G37" s="40"/>
      <c r="H37" s="37"/>
      <c r="I37" s="5"/>
      <c r="J37" s="5"/>
      <c r="K37" s="5"/>
      <c r="L37" s="5"/>
      <c r="Q37" s="14"/>
      <c r="R37" s="15"/>
      <c r="T37" s="15"/>
      <c r="V37" s="26"/>
      <c r="W37" s="37"/>
    </row>
    <row r="38" spans="1:32" x14ac:dyDescent="0.25">
      <c r="A38" s="4"/>
      <c r="B38" s="5"/>
      <c r="C38" s="133">
        <f>G20</f>
        <v>0.9</v>
      </c>
      <c r="D38" s="151"/>
      <c r="E38" s="5"/>
      <c r="F38" s="5"/>
      <c r="G38" s="40"/>
      <c r="H38" s="37"/>
      <c r="I38" s="5"/>
      <c r="J38" s="5"/>
      <c r="K38" s="5"/>
      <c r="L38" s="5"/>
      <c r="Q38" s="14"/>
      <c r="R38" s="144">
        <f>G17</f>
        <v>3</v>
      </c>
      <c r="S38" s="145"/>
      <c r="T38" s="15"/>
      <c r="V38" s="26"/>
      <c r="W38" s="37"/>
    </row>
    <row r="39" spans="1:32" x14ac:dyDescent="0.25">
      <c r="A39" s="4"/>
      <c r="B39" s="5"/>
      <c r="C39" s="5"/>
      <c r="D39" s="5"/>
      <c r="E39" s="5"/>
      <c r="F39" s="5"/>
      <c r="G39" s="40"/>
      <c r="H39" s="37"/>
      <c r="I39" s="5"/>
      <c r="J39" s="5"/>
      <c r="K39" s="5"/>
      <c r="L39" s="5"/>
      <c r="Q39" s="14"/>
      <c r="R39" s="15"/>
      <c r="T39" s="15"/>
      <c r="V39" s="26"/>
      <c r="W39" s="37"/>
    </row>
    <row r="40" spans="1:32" x14ac:dyDescent="0.25">
      <c r="A40" s="4"/>
      <c r="B40" s="5"/>
      <c r="C40" s="5"/>
      <c r="D40" s="5"/>
      <c r="E40" s="5"/>
      <c r="F40" s="5"/>
      <c r="G40" s="40"/>
      <c r="H40" s="37"/>
      <c r="I40" s="5"/>
      <c r="J40" s="5"/>
      <c r="K40" s="5"/>
      <c r="L40" s="5"/>
      <c r="M40" s="152">
        <f>G15</f>
        <v>0.5</v>
      </c>
      <c r="N40" s="153"/>
      <c r="Q40" s="14"/>
      <c r="R40" s="15"/>
      <c r="T40" s="15"/>
      <c r="V40" s="26"/>
      <c r="W40" s="37"/>
    </row>
    <row r="41" spans="1:32" x14ac:dyDescent="0.25">
      <c r="A41" s="3"/>
      <c r="B41" s="16"/>
      <c r="C41" s="16"/>
      <c r="D41" s="16"/>
      <c r="F41" s="16"/>
      <c r="H41" s="16"/>
      <c r="J41" s="16"/>
      <c r="L41" s="16"/>
      <c r="P41" s="16"/>
      <c r="Q41" s="16"/>
      <c r="R41" s="18"/>
      <c r="S41" s="17"/>
      <c r="U41" s="38"/>
      <c r="V41" s="48"/>
      <c r="W41" s="49"/>
      <c r="X41" s="46"/>
    </row>
    <row r="42" spans="1:32" x14ac:dyDescent="0.25">
      <c r="A42" s="3"/>
      <c r="B42" s="16"/>
      <c r="C42" s="16"/>
      <c r="D42" s="16"/>
      <c r="F42" s="16"/>
      <c r="H42" s="16"/>
      <c r="J42" s="16"/>
      <c r="L42" s="16"/>
      <c r="N42" s="16"/>
      <c r="O42" s="125">
        <f>G19</f>
        <v>0.8</v>
      </c>
      <c r="P42" s="146"/>
      <c r="Q42" s="16"/>
      <c r="R42" s="18"/>
      <c r="S42" s="17"/>
      <c r="U42" s="38"/>
      <c r="V42" s="48"/>
      <c r="W42" s="49"/>
      <c r="X42" s="46"/>
    </row>
    <row r="43" spans="1:32" x14ac:dyDescent="0.25">
      <c r="A43" s="20"/>
      <c r="AB43" s="5"/>
      <c r="AC43" s="6"/>
      <c r="AD43" s="6"/>
      <c r="AE43" s="5"/>
      <c r="AF43" s="5"/>
    </row>
    <row r="44" spans="1:32" x14ac:dyDescent="0.25">
      <c r="A44" s="20"/>
      <c r="AB44" s="5"/>
      <c r="AC44" s="6"/>
      <c r="AD44" s="6"/>
      <c r="AE44" s="5"/>
      <c r="AF44" s="5"/>
    </row>
    <row r="45" spans="1:32" x14ac:dyDescent="0.25">
      <c r="A45" s="20"/>
      <c r="I45" s="5" t="s">
        <v>63</v>
      </c>
      <c r="AB45" s="5"/>
      <c r="AC45" s="7"/>
      <c r="AD45" s="6"/>
      <c r="AE45" s="5"/>
      <c r="AF45" s="5"/>
    </row>
    <row r="46" spans="1:32" x14ac:dyDescent="0.25">
      <c r="A46" s="20"/>
      <c r="I46" s="5" t="s">
        <v>98</v>
      </c>
      <c r="AB46" s="5"/>
      <c r="AC46" s="7"/>
      <c r="AD46" s="6"/>
      <c r="AE46" s="5"/>
      <c r="AF46" s="5"/>
    </row>
    <row r="47" spans="1:32" x14ac:dyDescent="0.25">
      <c r="A47" s="20"/>
      <c r="AB47" s="5"/>
      <c r="AC47" s="6"/>
      <c r="AD47" s="6"/>
      <c r="AE47" s="5"/>
      <c r="AF47" s="5"/>
    </row>
    <row r="48" spans="1:32" x14ac:dyDescent="0.25">
      <c r="A48" s="20"/>
      <c r="AB48" s="5"/>
      <c r="AC48" s="6"/>
      <c r="AD48" s="6"/>
      <c r="AE48" s="5"/>
      <c r="AF48" s="5"/>
    </row>
    <row r="49" spans="1:32" x14ac:dyDescent="0.25">
      <c r="A49" s="20"/>
      <c r="AB49" s="5"/>
      <c r="AC49" s="7"/>
      <c r="AD49" s="6"/>
      <c r="AE49" s="5"/>
      <c r="AF49" s="5"/>
    </row>
    <row r="50" spans="1:32" x14ac:dyDescent="0.25">
      <c r="A50" s="20"/>
      <c r="AB50" s="5"/>
      <c r="AC50" s="7"/>
      <c r="AD50" s="6"/>
      <c r="AE50" s="5"/>
      <c r="AF50" s="5"/>
    </row>
    <row r="51" spans="1:32" x14ac:dyDescent="0.25">
      <c r="A51" s="98"/>
      <c r="AB51" s="5"/>
      <c r="AC51" s="6"/>
      <c r="AD51" s="6"/>
      <c r="AE51" s="5"/>
      <c r="AF51" s="5"/>
    </row>
    <row r="52" spans="1:32" x14ac:dyDescent="0.25">
      <c r="A52" s="4" t="s">
        <v>114</v>
      </c>
      <c r="AB52" s="5"/>
      <c r="AC52" s="6"/>
      <c r="AD52" s="6"/>
      <c r="AE52" s="5"/>
      <c r="AF52" s="5"/>
    </row>
    <row r="53" spans="1:32" x14ac:dyDescent="0.25">
      <c r="AB53" s="5"/>
      <c r="AC53" s="7"/>
      <c r="AD53" s="6"/>
      <c r="AE53" s="5"/>
      <c r="AF53" s="5"/>
    </row>
    <row r="54" spans="1:32" x14ac:dyDescent="0.25">
      <c r="AB54" s="5"/>
      <c r="AC54" s="7"/>
      <c r="AD54" s="6"/>
      <c r="AE54" s="5"/>
      <c r="AF54" s="5"/>
    </row>
    <row r="55" spans="1:32" x14ac:dyDescent="0.25">
      <c r="AC55" s="6"/>
      <c r="AD55" s="6"/>
      <c r="AE55" s="5"/>
      <c r="AF55" s="5"/>
    </row>
    <row r="56" spans="1:32" x14ac:dyDescent="0.25">
      <c r="AC56" s="6"/>
      <c r="AD56" s="6"/>
      <c r="AE56" s="5"/>
      <c r="AF56" s="5"/>
    </row>
    <row r="57" spans="1:32" x14ac:dyDescent="0.25">
      <c r="AC57" s="5"/>
      <c r="AD57" s="5"/>
      <c r="AE57" s="5"/>
      <c r="AF57" s="5"/>
    </row>
    <row r="58" spans="1:32" x14ac:dyDescent="0.25">
      <c r="AC58" s="5"/>
      <c r="AD58" s="5"/>
      <c r="AE58" s="5"/>
      <c r="AF58" s="5"/>
    </row>
    <row r="59" spans="1:32" x14ac:dyDescent="0.25">
      <c r="AC59" s="5"/>
      <c r="AD59" s="5"/>
      <c r="AE59" s="5"/>
      <c r="AF59" s="5"/>
    </row>
    <row r="60" spans="1:32" x14ac:dyDescent="0.25">
      <c r="AC60" s="5"/>
      <c r="AD60" s="5"/>
      <c r="AE60" s="5"/>
      <c r="AF60" s="5"/>
    </row>
    <row r="61" spans="1:32" x14ac:dyDescent="0.25">
      <c r="AC61" s="5"/>
      <c r="AD61" s="5"/>
      <c r="AE61" s="5"/>
      <c r="AF61" s="5"/>
    </row>
    <row r="62" spans="1:32" x14ac:dyDescent="0.25">
      <c r="AC62" s="5"/>
      <c r="AD62" s="5"/>
      <c r="AE62" s="5"/>
      <c r="AF62" s="5"/>
    </row>
    <row r="63" spans="1:32" x14ac:dyDescent="0.25">
      <c r="AC63" s="5"/>
      <c r="AD63" s="5"/>
      <c r="AE63" s="5"/>
      <c r="AF63" s="5"/>
    </row>
    <row r="64" spans="1:32" x14ac:dyDescent="0.25">
      <c r="AC64" s="5"/>
      <c r="AD64" s="5"/>
      <c r="AE64" s="5"/>
      <c r="AF64" s="5"/>
    </row>
  </sheetData>
  <sheetProtection algorithmName="SHA-512" hashValue="sdBCzfyRbkqP2QKCS+8RHXO78NkeMhJPvC4cWEMr958dAuDOX6WTPOnvh14Au66bDp7K738CbLH4RBELgPpPPQ==" saltValue="siwFW+X14RN8UKya6HlIIQ==" spinCount="100000" sheet="1" objects="1" scenarios="1" selectLockedCells="1"/>
  <mergeCells count="25">
    <mergeCell ref="P1:W1"/>
    <mergeCell ref="P2:W2"/>
    <mergeCell ref="P3:W3"/>
    <mergeCell ref="R30:T31"/>
    <mergeCell ref="G27:I28"/>
    <mergeCell ref="P4:W4"/>
    <mergeCell ref="P5:W5"/>
    <mergeCell ref="R12:S12"/>
    <mergeCell ref="R13:S13"/>
    <mergeCell ref="G17:H17"/>
    <mergeCell ref="R14:S14"/>
    <mergeCell ref="R38:S38"/>
    <mergeCell ref="O42:P42"/>
    <mergeCell ref="T35:U35"/>
    <mergeCell ref="B7:V9"/>
    <mergeCell ref="G15:H15"/>
    <mergeCell ref="C38:D38"/>
    <mergeCell ref="M40:N40"/>
    <mergeCell ref="E37:F37"/>
    <mergeCell ref="G16:H16"/>
    <mergeCell ref="G19:H19"/>
    <mergeCell ref="G20:H20"/>
    <mergeCell ref="G11:H11"/>
    <mergeCell ref="G12:H12"/>
    <mergeCell ref="G13:H13"/>
  </mergeCells>
  <dataValidations count="1">
    <dataValidation type="decimal" operator="greaterThan" allowBlank="1" showInputMessage="1" showErrorMessage="1" sqref="G11:H13 G19:H20 G15:H17" xr:uid="{577ED522-7027-41C2-8079-3E7E8057741E}">
      <formula1>0</formula1>
    </dataValidation>
  </dataValidations>
  <hyperlinks>
    <hyperlink ref="E5" r:id="rId1" xr:uid="{A0CD283C-7241-4ECD-B897-2E2F027FCFFD}"/>
  </hyperlinks>
  <printOptions horizontalCentered="1"/>
  <pageMargins left="0.70866141732283472" right="0.59055118110236227" top="0.59055118110236227" bottom="0.59055118110236227" header="0.11811023622047245" footer="0.11811023622047245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1861-B1CA-47CC-BDBD-9F91EA975148}">
  <dimension ref="A1:A44"/>
  <sheetViews>
    <sheetView showGridLines="0" view="pageBreakPreview" zoomScaleNormal="110" zoomScaleSheetLayoutView="100" workbookViewId="0">
      <selection activeCell="A45" sqref="A45"/>
    </sheetView>
  </sheetViews>
  <sheetFormatPr baseColWidth="10" defaultColWidth="11.42578125" defaultRowHeight="16.5" x14ac:dyDescent="0.3"/>
  <cols>
    <col min="1" max="1" width="86.7109375" style="23" customWidth="1"/>
    <col min="2" max="16384" width="11.42578125" style="23"/>
  </cols>
  <sheetData>
    <row r="1" spans="1:1" x14ac:dyDescent="0.3">
      <c r="A1" s="23" t="s">
        <v>109</v>
      </c>
    </row>
    <row r="3" spans="1:1" x14ac:dyDescent="0.3">
      <c r="A3" s="23" t="s">
        <v>99</v>
      </c>
    </row>
    <row r="4" spans="1:1" x14ac:dyDescent="0.3">
      <c r="A4" s="23" t="s">
        <v>100</v>
      </c>
    </row>
    <row r="5" spans="1:1" x14ac:dyDescent="0.3">
      <c r="A5" s="23" t="s">
        <v>62</v>
      </c>
    </row>
    <row r="7" spans="1:1" x14ac:dyDescent="0.3">
      <c r="A7" s="23" t="s">
        <v>101</v>
      </c>
    </row>
    <row r="8" spans="1:1" x14ac:dyDescent="0.3">
      <c r="A8" s="23" t="s">
        <v>102</v>
      </c>
    </row>
    <row r="10" spans="1:1" x14ac:dyDescent="0.3">
      <c r="A10" s="23" t="s">
        <v>103</v>
      </c>
    </row>
    <row r="11" spans="1:1" x14ac:dyDescent="0.3">
      <c r="A11" s="23" t="s">
        <v>104</v>
      </c>
    </row>
    <row r="12" spans="1:1" x14ac:dyDescent="0.3">
      <c r="A12" s="23" t="s">
        <v>105</v>
      </c>
    </row>
    <row r="14" spans="1:1" x14ac:dyDescent="0.3">
      <c r="A14" s="23" t="s">
        <v>106</v>
      </c>
    </row>
    <row r="15" spans="1:1" x14ac:dyDescent="0.3">
      <c r="A15" s="23" t="s">
        <v>107</v>
      </c>
    </row>
    <row r="17" spans="1:1" x14ac:dyDescent="0.3">
      <c r="A17" s="23" t="s">
        <v>108</v>
      </c>
    </row>
    <row r="19" spans="1:1" x14ac:dyDescent="0.3">
      <c r="A19" s="23" t="s">
        <v>91</v>
      </c>
    </row>
    <row r="21" spans="1:1" x14ac:dyDescent="0.3">
      <c r="A21" s="92" t="s">
        <v>85</v>
      </c>
    </row>
    <row r="24" spans="1:1" x14ac:dyDescent="0.3">
      <c r="A24" s="93" t="s">
        <v>93</v>
      </c>
    </row>
    <row r="25" spans="1:1" x14ac:dyDescent="0.3">
      <c r="A25" s="23" t="s">
        <v>112</v>
      </c>
    </row>
    <row r="26" spans="1:1" x14ac:dyDescent="0.3">
      <c r="A26" s="23" t="s">
        <v>113</v>
      </c>
    </row>
    <row r="27" spans="1:1" x14ac:dyDescent="0.3">
      <c r="A27" s="23" t="s">
        <v>113</v>
      </c>
    </row>
    <row r="29" spans="1:1" x14ac:dyDescent="0.3">
      <c r="A29" s="23" t="s">
        <v>92</v>
      </c>
    </row>
    <row r="44" spans="1:1" x14ac:dyDescent="0.3">
      <c r="A44" s="94"/>
    </row>
  </sheetData>
  <sheetProtection algorithmName="SHA-512" hashValue="sYp3qBqIqh+ZCYWyeUJMzX0B/nvTM34c0P4razpD0/EM+BjuYjUN5t08EO4/z8/1PQsvh4vsFMq+s7LcQ6ULOQ==" saltValue="BYvJt4r6QkHFzt1+U9V+tA==" spinCount="100000" sheet="1" objects="1" scenarios="1" selectLockedCells="1"/>
  <hyperlinks>
    <hyperlink ref="A21" r:id="rId1" xr:uid="{8B9E8BB4-F960-4306-BA39-D2B1731B2EFC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Künette</vt:lpstr>
      <vt:lpstr>Schacht</vt:lpstr>
      <vt:lpstr>LiesMich</vt:lpstr>
      <vt:lpstr>Künette!Druckbereich</vt:lpstr>
      <vt:lpstr>Schacht!Druckbereich</vt:lpstr>
      <vt:lpstr>Künette!Drucktitel</vt:lpstr>
      <vt:lpstr>Schacht!Drucktitel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(c) STATIKKLASSE 2022</dc:creator>
  <cp:lastModifiedBy>enhar erdem</cp:lastModifiedBy>
  <cp:lastPrinted>2024-06-24T20:45:49Z</cp:lastPrinted>
  <dcterms:created xsi:type="dcterms:W3CDTF">2022-02-19T05:55:52Z</dcterms:created>
  <dcterms:modified xsi:type="dcterms:W3CDTF">2024-06-24T20:47:43Z</dcterms:modified>
</cp:coreProperties>
</file>